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D76D7A67-5229-4C41-B9C7-479BFE0D8573}" xr6:coauthVersionLast="45" xr6:coauthVersionMax="45" xr10:uidLastSave="{00000000-0000-0000-0000-000000000000}"/>
  <workbookProtection workbookAlgorithmName="SHA-512" workbookHashValue="hCn4m1uQacucOPQRDdvhPy/5mJN8bRuT+sP/sEXiKB5E7aVupoRLmWYT3tO9Nz06mP0RX4dAwpLV7z12bhtiGA==" workbookSaltValue="jaxVIaZJoPgGd3oCEqklIw==" workbookSpinCount="100000" lockStructure="1"/>
  <bookViews>
    <workbookView xWindow="-120" yWindow="-120" windowWidth="20730" windowHeight="11160" activeTab="2" xr2:uid="{00000000-000D-0000-FFFF-FFFF00000000}"/>
  </bookViews>
  <sheets>
    <sheet name="Chart1" sheetId="4" r:id="rId1"/>
    <sheet name="POATTAIN" sheetId="1" r:id="rId2"/>
    <sheet name="COATTAIN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2" l="1"/>
  <c r="Q13" i="2" s="1"/>
  <c r="Q14" i="2" s="1"/>
  <c r="Q15" i="2" s="1"/>
  <c r="Q16" i="2" s="1"/>
  <c r="Q17" i="2" s="1"/>
  <c r="Q18" i="2" s="1"/>
  <c r="T30" i="2" l="1"/>
  <c r="S30" i="2"/>
  <c r="B15" i="1" l="1"/>
  <c r="B32" i="1" s="1"/>
  <c r="C15" i="1"/>
  <c r="C32" i="1" s="1"/>
  <c r="D15" i="1"/>
  <c r="D32" i="1" s="1"/>
  <c r="E15" i="1"/>
  <c r="F15" i="1"/>
  <c r="F32" i="1" s="1"/>
  <c r="G15" i="1"/>
  <c r="G32" i="1" s="1"/>
  <c r="E32" i="1" l="1"/>
  <c r="P37" i="2"/>
  <c r="H40" i="2" l="1"/>
  <c r="H39" i="2"/>
  <c r="L15" i="1"/>
  <c r="L32" i="1" s="1"/>
  <c r="K15" i="1"/>
  <c r="K32" i="1" s="1"/>
  <c r="J15" i="1"/>
  <c r="J32" i="1" s="1"/>
  <c r="I15" i="1"/>
  <c r="H15" i="1"/>
  <c r="J12" i="2"/>
  <c r="J13" i="2" s="1"/>
  <c r="J14" i="2" s="1"/>
  <c r="J15" i="2" s="1"/>
  <c r="J16" i="2" s="1"/>
  <c r="J17" i="2" s="1"/>
  <c r="J18" i="2" s="1"/>
  <c r="I32" i="1" l="1"/>
  <c r="H32" i="1"/>
  <c r="R18" i="2"/>
  <c r="R17" i="2"/>
  <c r="R16" i="2"/>
  <c r="R13" i="2"/>
  <c r="R14" i="2"/>
  <c r="R15" i="2"/>
  <c r="R12" i="2"/>
  <c r="O12" i="2"/>
  <c r="N12" i="2"/>
  <c r="M12" i="2"/>
  <c r="L12" i="2"/>
  <c r="K12" i="2"/>
  <c r="H12" i="2"/>
  <c r="G12" i="2"/>
  <c r="F12" i="2"/>
  <c r="E12" i="2"/>
  <c r="D12" i="2"/>
  <c r="R30" i="2" l="1"/>
  <c r="M13" i="2"/>
  <c r="M14" i="2" s="1"/>
  <c r="M15" i="2" s="1"/>
  <c r="M16" i="2" s="1"/>
  <c r="M17" i="2" s="1"/>
  <c r="M18" i="2" s="1"/>
  <c r="L13" i="2"/>
  <c r="L14" i="2" s="1"/>
  <c r="L15" i="2" s="1"/>
  <c r="L16" i="2" s="1"/>
  <c r="L17" i="2" s="1"/>
  <c r="L18" i="2" s="1"/>
  <c r="N13" i="2"/>
  <c r="N14" i="2" s="1"/>
  <c r="N15" i="2" s="1"/>
  <c r="N16" i="2" s="1"/>
  <c r="N17" i="2" s="1"/>
  <c r="N18" i="2" s="1"/>
  <c r="K13" i="2"/>
  <c r="K14" i="2" s="1"/>
  <c r="K15" i="2" s="1"/>
  <c r="K16" i="2" s="1"/>
  <c r="K17" i="2" s="1"/>
  <c r="K18" i="2" s="1"/>
  <c r="O13" i="2"/>
  <c r="O14" i="2" s="1"/>
  <c r="O15" i="2" s="1"/>
  <c r="O16" i="2" s="1"/>
  <c r="O17" i="2" s="1"/>
  <c r="O18" i="2" s="1"/>
  <c r="F13" i="2"/>
  <c r="F14" i="2" s="1"/>
  <c r="F15" i="2" s="1"/>
  <c r="F16" i="2" s="1"/>
  <c r="F17" i="2" s="1"/>
  <c r="F18" i="2" s="1"/>
  <c r="E13" i="2"/>
  <c r="E14" i="2" s="1"/>
  <c r="E15" i="2" s="1"/>
  <c r="E16" i="2" s="1"/>
  <c r="E17" i="2" s="1"/>
  <c r="E18" i="2" s="1"/>
  <c r="H13" i="2"/>
  <c r="H14" i="2" s="1"/>
  <c r="H15" i="2" s="1"/>
  <c r="H16" i="2" s="1"/>
  <c r="H17" i="2" s="1"/>
  <c r="H18" i="2" s="1"/>
  <c r="G13" i="2"/>
  <c r="G14" i="2" s="1"/>
  <c r="G15" i="2" s="1"/>
  <c r="G16" i="2" s="1"/>
  <c r="G17" i="2" s="1"/>
  <c r="G18" i="2" s="1"/>
  <c r="D13" i="2"/>
  <c r="D14" i="2" s="1"/>
  <c r="D15" i="2" s="1"/>
  <c r="D16" i="2" s="1"/>
  <c r="D17" i="2" s="1"/>
  <c r="D18" i="2" s="1"/>
  <c r="R35" i="2"/>
  <c r="Q35" i="2"/>
  <c r="R34" i="2"/>
  <c r="Q34" i="2"/>
  <c r="R33" i="2"/>
  <c r="Q33" i="2"/>
  <c r="R32" i="2"/>
  <c r="Q32" i="2"/>
  <c r="R29" i="2"/>
  <c r="Q29" i="2"/>
  <c r="R28" i="2"/>
  <c r="Q28" i="2"/>
  <c r="N30" i="2" l="1"/>
  <c r="G30" i="2"/>
  <c r="K30" i="2"/>
  <c r="M30" i="2"/>
  <c r="H30" i="2"/>
  <c r="L30" i="2"/>
  <c r="E30" i="2"/>
  <c r="O30" i="2"/>
  <c r="D30" i="2"/>
  <c r="F30" i="2"/>
  <c r="P38" i="2"/>
  <c r="P39" i="2" s="1"/>
  <c r="Q30" i="2" l="1"/>
  <c r="O32" i="2"/>
  <c r="H38" i="2" s="1"/>
  <c r="H32" i="2" l="1"/>
  <c r="H37" i="2" s="1"/>
  <c r="H41" i="2" s="1"/>
  <c r="C28" i="1" s="1"/>
  <c r="R39" i="2"/>
  <c r="J24" i="1" l="1"/>
  <c r="J33" i="1" s="1"/>
  <c r="J34" i="1" s="1"/>
  <c r="H24" i="1"/>
  <c r="H33" i="1" s="1"/>
  <c r="H34" i="1" s="1"/>
  <c r="F24" i="1"/>
  <c r="F33" i="1" s="1"/>
  <c r="F34" i="1" s="1"/>
  <c r="D24" i="1"/>
  <c r="D33" i="1" s="1"/>
  <c r="D34" i="1" s="1"/>
  <c r="I24" i="1"/>
  <c r="I33" i="1" s="1"/>
  <c r="I34" i="1" s="1"/>
  <c r="G24" i="1"/>
  <c r="G33" i="1" s="1"/>
  <c r="G34" i="1" s="1"/>
  <c r="E24" i="1"/>
  <c r="E33" i="1" s="1"/>
  <c r="E34" i="1" s="1"/>
  <c r="K24" i="1"/>
  <c r="L24" i="1"/>
  <c r="C24" i="1"/>
  <c r="C33" i="1" s="1"/>
  <c r="C34" i="1" s="1"/>
  <c r="B24" i="1"/>
  <c r="B33" i="1" s="1"/>
  <c r="B34" i="1" s="1"/>
  <c r="K33" i="1" l="1"/>
  <c r="K34" i="1" s="1"/>
  <c r="L33" i="1"/>
  <c r="L34" i="1"/>
</calcChain>
</file>

<file path=xl/sharedStrings.xml><?xml version="1.0" encoding="utf-8"?>
<sst xmlns="http://schemas.openxmlformats.org/spreadsheetml/2006/main" count="245" uniqueCount="174">
  <si>
    <t>FACULTY NAME:</t>
  </si>
  <si>
    <t>BRANCH:</t>
  </si>
  <si>
    <t>COURSE:</t>
  </si>
  <si>
    <t>YEAR:</t>
  </si>
  <si>
    <t>PO ATTAINMENT USING CO (DIRECT METHOD)</t>
  </si>
  <si>
    <t>CO PO MAPPING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</si>
  <si>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</si>
  <si>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</si>
  <si>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</si>
  <si>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</si>
  <si>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</si>
  <si>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</si>
  <si>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</si>
  <si>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</si>
  <si>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</si>
  <si>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</si>
  <si>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</si>
  <si>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CO1</t>
  </si>
  <si>
    <t>-</t>
  </si>
  <si>
    <t>CO2</t>
  </si>
  <si>
    <t>CO3</t>
  </si>
  <si>
    <t>CO4</t>
  </si>
  <si>
    <t>CO5</t>
  </si>
  <si>
    <t>WT. AVG</t>
  </si>
  <si>
    <t>CO - PO-PSO ATTAINMENT</t>
  </si>
  <si>
    <t>AVG</t>
  </si>
  <si>
    <t>ATTAINMENT CRITERIA</t>
  </si>
  <si>
    <t xml:space="preserve"> Threshold % for attainment</t>
  </si>
  <si>
    <t>CO PASSING MARKS OUT OF 100</t>
  </si>
  <si>
    <t>Faculty Name:</t>
  </si>
  <si>
    <t>YEAR</t>
  </si>
  <si>
    <t>SEM</t>
  </si>
  <si>
    <t>SUBJECT CODE</t>
  </si>
  <si>
    <t xml:space="preserve">S. No. </t>
  </si>
  <si>
    <t>Reg. No.</t>
  </si>
  <si>
    <t>Name of Student</t>
  </si>
  <si>
    <t>MM</t>
  </si>
  <si>
    <t>CO WISE MAXIMUM MARKS</t>
  </si>
  <si>
    <t>OVERALL ATTAIMENT</t>
  </si>
  <si>
    <t>Attainment through internal assessment:</t>
  </si>
  <si>
    <t>Attainment through university examination:</t>
  </si>
  <si>
    <t>NO. OF STUDENTS SECURE MARKS &gt; THRESHOLD MARKS</t>
  </si>
  <si>
    <t>% OF STUDENTS SECURE MARKS &gt; THRESHOLD MARKS</t>
  </si>
  <si>
    <t>Final attainment level of the course (by Direct Assessement):</t>
  </si>
  <si>
    <t>CIE</t>
  </si>
  <si>
    <t>IA  marks</t>
  </si>
  <si>
    <t>EE (MGR UNIVERSITY)</t>
  </si>
  <si>
    <t>IA%</t>
  </si>
  <si>
    <t>EE%</t>
  </si>
  <si>
    <t>IA+EE</t>
  </si>
  <si>
    <t>25+75</t>
  </si>
  <si>
    <t>Weightage given to the Internal examination (25%):</t>
  </si>
  <si>
    <t>Weightage given to the university examination (75%):</t>
  </si>
  <si>
    <t>IA ATTENDANCE</t>
  </si>
  <si>
    <t>EE ATTENDANCE</t>
  </si>
  <si>
    <t>P</t>
  </si>
  <si>
    <t>Attainment for CIE &amp; University Examination</t>
  </si>
  <si>
    <r>
      <t xml:space="preserve">Attainment (3 </t>
    </r>
    <r>
      <rPr>
        <sz val="10"/>
        <color theme="1"/>
        <rFont val="Times New Roman"/>
        <family val="1"/>
      </rPr>
      <t>≥</t>
    </r>
    <r>
      <rPr>
        <sz val="10"/>
        <color theme="1"/>
        <rFont val="Calibri"/>
        <family val="2"/>
      </rPr>
      <t xml:space="preserve"> 60%, 2 </t>
    </r>
    <r>
      <rPr>
        <sz val="10"/>
        <color theme="1"/>
        <rFont val="Times New Roman"/>
        <family val="1"/>
      </rPr>
      <t>≥55%, 1 ≥ 50%)</t>
    </r>
  </si>
  <si>
    <t>PO attainment = Avg, of CO’s of a PO /3    X   Final CO attainment for the subject</t>
  </si>
  <si>
    <t>TOTALNO OF STUDENTS</t>
  </si>
  <si>
    <t>Computer Aided Drug Design</t>
  </si>
  <si>
    <t>PROGRAMME</t>
  </si>
  <si>
    <t>SEMESTER</t>
  </si>
  <si>
    <t>SEM-1</t>
  </si>
  <si>
    <t>SEM-II</t>
  </si>
  <si>
    <t>SEM-III</t>
  </si>
  <si>
    <t>Column1</t>
  </si>
  <si>
    <t>SEM-IV</t>
  </si>
  <si>
    <t>I -YR</t>
  </si>
  <si>
    <t>II-YR</t>
  </si>
  <si>
    <t>ACADEMIC YEAR</t>
  </si>
  <si>
    <t>CO ATT</t>
  </si>
  <si>
    <t>COAVG</t>
  </si>
  <si>
    <t>DIFF</t>
  </si>
  <si>
    <t>ACADEMIC YR</t>
  </si>
  <si>
    <t>2021-2022</t>
  </si>
  <si>
    <t>2022-2023</t>
  </si>
  <si>
    <t>JKKMMRF'S ANNAI JKK SAMPOORANI AMMAL COLLEGE OF PHARMACY, KOMARAPALAYAM.</t>
  </si>
  <si>
    <t>M.PHARM</t>
  </si>
  <si>
    <t>Drug Delivery System</t>
  </si>
  <si>
    <t>Modern Pharmaceutics</t>
  </si>
  <si>
    <t>Regulatory Affair</t>
  </si>
  <si>
    <t>Molecular Pharmaceutics</t>
  </si>
  <si>
    <t>(Nano Tech and Targeted DDS)</t>
  </si>
  <si>
    <t>Advanced Biopharmaceutics &amp; Pharmacokinetics</t>
  </si>
  <si>
    <t>Computer Aided Drug</t>
  </si>
  <si>
    <t>Delivery System</t>
  </si>
  <si>
    <t>MPH101T</t>
  </si>
  <si>
    <t>MPH102T</t>
  </si>
  <si>
    <t>MPH103T</t>
  </si>
  <si>
    <t>MPH104T</t>
  </si>
  <si>
    <t>Modern Pharmaceutical Analytical Techniques</t>
  </si>
  <si>
    <t>MPH201T</t>
  </si>
  <si>
    <t>MPH202T</t>
  </si>
  <si>
    <t>MPH203T</t>
  </si>
  <si>
    <t>MPH204T</t>
  </si>
  <si>
    <t>Cosmetic and Cosmeceuticals</t>
  </si>
  <si>
    <t>Advanced Organic Chemistry -I</t>
  </si>
  <si>
    <t>Advanced Medicinal chemistry</t>
  </si>
  <si>
    <t>Chemistry of Natural Products</t>
  </si>
  <si>
    <t>Advanced Spectral Analysis</t>
  </si>
  <si>
    <t>Advanced Organic Chemistry -II</t>
  </si>
  <si>
    <t>Pharmaceutical Process Chemistry</t>
  </si>
  <si>
    <t>MPC101T</t>
  </si>
  <si>
    <t>MPC1012T</t>
  </si>
  <si>
    <t>MPC103T</t>
  </si>
  <si>
    <t>MPC104T</t>
  </si>
  <si>
    <t>MPC201T</t>
  </si>
  <si>
    <t>MPC202T</t>
  </si>
  <si>
    <t>MPC203T</t>
  </si>
  <si>
    <t>MPC204T</t>
  </si>
  <si>
    <t>Advanced  Pharmaceutical Analysis</t>
  </si>
  <si>
    <t>Pharmaceutical Validation</t>
  </si>
  <si>
    <t>Food Analysis</t>
  </si>
  <si>
    <t>Advanced Instrumental Analysis</t>
  </si>
  <si>
    <t>Modern Bio-Analytical Techniques</t>
  </si>
  <si>
    <t>Quality Control and Quality Assurance</t>
  </si>
  <si>
    <t>Herbal and Cosmetic Analysis</t>
  </si>
  <si>
    <t>MPA101T</t>
  </si>
  <si>
    <t>MPA102T</t>
  </si>
  <si>
    <t>MPA103T</t>
  </si>
  <si>
    <t>MPA104T</t>
  </si>
  <si>
    <t>MPA201T</t>
  </si>
  <si>
    <t>MPA202T</t>
  </si>
  <si>
    <t>MPA203T</t>
  </si>
  <si>
    <t>MPA204T</t>
  </si>
  <si>
    <t>Clinical Pharmacy Practice</t>
  </si>
  <si>
    <t>Pharmacotherapeutics-I</t>
  </si>
  <si>
    <t>Hospital &amp; Community Pharmacy</t>
  </si>
  <si>
    <t>Clinical Research</t>
  </si>
  <si>
    <t>MPP101T</t>
  </si>
  <si>
    <t>MPP102T</t>
  </si>
  <si>
    <t>MPP103T</t>
  </si>
  <si>
    <t>MPP104T</t>
  </si>
  <si>
    <t>Principles of Quality Use of Medicines</t>
  </si>
  <si>
    <t>Pharmacotherapeutics II</t>
  </si>
  <si>
    <t>Clinical Pharmacokinetics andTherapeutic Drug Monitoring</t>
  </si>
  <si>
    <t>Pharmacoepidemiology &amp; Pharmacoeconomics</t>
  </si>
  <si>
    <t>MPP201T</t>
  </si>
  <si>
    <t>MPP202T</t>
  </si>
  <si>
    <t>MPP203T</t>
  </si>
  <si>
    <t>MPP204T</t>
  </si>
  <si>
    <t>Advanced Pharmacology-I</t>
  </si>
  <si>
    <t>Pharmacological and Toxicological Screening Methods-I</t>
  </si>
  <si>
    <t>Cellular and Molecular Pharmacology</t>
  </si>
  <si>
    <t>MPL101T</t>
  </si>
  <si>
    <t>MPL102T</t>
  </si>
  <si>
    <t>MPL 103T</t>
  </si>
  <si>
    <t>MPL104T</t>
  </si>
  <si>
    <t>Advanced Pharmacology II</t>
  </si>
  <si>
    <t>Pharmacological and Toxicological Screening Methods-II</t>
  </si>
  <si>
    <t>Principles of Drug Discovery</t>
  </si>
  <si>
    <t xml:space="preserve">Clinical Research and Pharmacovigilance   </t>
  </si>
  <si>
    <t>MPL201T</t>
  </si>
  <si>
    <t>MPL 202T</t>
  </si>
  <si>
    <t>MPL203T</t>
  </si>
  <si>
    <t>MPL204T</t>
  </si>
  <si>
    <t xml:space="preserve"> BRANCH</t>
  </si>
  <si>
    <t>Course</t>
  </si>
  <si>
    <t>PHARMACEUTICS</t>
  </si>
  <si>
    <t>PHARMACEUTICAL CHEMISTRY</t>
  </si>
  <si>
    <t>PHARMACEUTICAL ANALYSIS</t>
  </si>
  <si>
    <t>PHARMACY PRACTICE</t>
  </si>
  <si>
    <t>PHARMACOLOGY</t>
  </si>
  <si>
    <t>`</t>
  </si>
  <si>
    <t>EZHILARASAN S</t>
  </si>
  <si>
    <t>GOKUL T</t>
  </si>
  <si>
    <t>RAGAVI P</t>
  </si>
  <si>
    <t>REVATHI J</t>
  </si>
  <si>
    <t>SOMASUNDARAM P</t>
  </si>
  <si>
    <t>STELLAMARY D</t>
  </si>
  <si>
    <t>SUGANTHI P</t>
  </si>
  <si>
    <t>2020-2021</t>
  </si>
  <si>
    <t>Dr.A.CHITRA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</si>
</sst>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&quot;DEPARTMENT&quot;"/>
    <numFmt numFmtId="165" formatCode="0;[Red]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yanmar Text"/>
      <family val="2"/>
    </font>
    <font>
      <b/>
      <sz val="10"/>
      <color theme="1"/>
      <name val="Myanmar Text"/>
      <family val="2"/>
    </font>
    <font>
      <sz val="10"/>
      <color theme="1"/>
      <name val="Myanmar Text"/>
      <family val="2"/>
    </font>
    <font>
      <b/>
      <sz val="10"/>
      <color theme="1"/>
      <name val="Arial Narrow"/>
      <family val="2"/>
    </font>
    <font>
      <b/>
      <sz val="10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0" tint="-0.34998626667073579"/>
      <name val="Myanmar Text"/>
      <family val="2"/>
    </font>
    <font>
      <b/>
      <sz val="10"/>
      <color theme="1"/>
      <name val="Calibri"/>
      <family val="2"/>
    </font>
    <font>
      <sz val="11"/>
      <color theme="1"/>
      <name val="Myanmar Text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Myanmar Text"/>
      <family val="2"/>
    </font>
    <font>
      <b/>
      <sz val="10"/>
      <color rgb="FFFF0000"/>
      <name val="Arial Narrow"/>
      <family val="2"/>
    </font>
    <font>
      <b/>
      <sz val="13"/>
      <color rgb="FF26262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theme="1"/>
      <name val="Myanmar Text"/>
      <family val="2"/>
    </font>
    <font>
      <b/>
      <sz val="18"/>
      <color theme="1"/>
      <name val="Times New Roman"/>
      <family val="1"/>
    </font>
    <font>
      <b/>
      <sz val="11"/>
      <color rgb="FFFF0000"/>
      <name val="Myanmar Text"/>
      <family val="2"/>
    </font>
    <font>
      <b/>
      <sz val="8"/>
      <color rgb="FFFF0000"/>
      <name val="Times New Roman"/>
      <family val="1"/>
    </font>
    <font>
      <b/>
      <sz val="7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 Narrow"/>
      <family val="2"/>
    </font>
    <font>
      <b/>
      <sz val="8"/>
      <color rgb="FFC00000"/>
      <name val="Myanmar Text"/>
      <family val="2"/>
    </font>
    <font>
      <b/>
      <sz val="10"/>
      <color rgb="FFC00000"/>
      <name val="Myanmar Text"/>
      <family val="2"/>
    </font>
    <font>
      <b/>
      <sz val="11"/>
      <color rgb="FFC00000"/>
      <name val="Myanmar Text"/>
      <family val="2"/>
    </font>
    <font>
      <b/>
      <sz val="11"/>
      <color theme="1"/>
      <name val="Myanmar Text"/>
    </font>
    <font>
      <b/>
      <sz val="9"/>
      <color theme="1"/>
      <name val="Myanmar Text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</fills>
  <borders count="6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C1C1C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47" fillId="25" borderId="51" applyNumberFormat="0" applyAlignment="0" applyProtection="0"/>
  </cellStyleXfs>
  <cellXfs count="229">
    <xf numFmtId="0" fontId="0" fillId="0" borderId="0" xfId="0"/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7" fillId="9" borderId="4" xfId="0" applyNumberFormat="1" applyFont="1" applyFill="1" applyBorder="1" applyAlignment="1" applyProtection="1">
      <alignment horizontal="center" vertical="center" wrapText="1"/>
    </xf>
    <xf numFmtId="2" fontId="7" fillId="10" borderId="4" xfId="0" applyNumberFormat="1" applyFont="1" applyFill="1" applyBorder="1" applyAlignment="1" applyProtection="1">
      <alignment horizontal="center" vertical="center" wrapText="1"/>
    </xf>
    <xf numFmtId="2" fontId="7" fillId="9" borderId="4" xfId="0" applyNumberFormat="1" applyFont="1" applyFill="1" applyBorder="1" applyAlignment="1" applyProtection="1">
      <alignment horizontal="center" vertical="center" wrapText="1"/>
    </xf>
    <xf numFmtId="2" fontId="7" fillId="7" borderId="4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 vertical="center" textRotation="90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10" borderId="25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</xf>
    <xf numFmtId="2" fontId="7" fillId="9" borderId="22" xfId="0" applyNumberFormat="1" applyFont="1" applyFill="1" applyBorder="1" applyAlignment="1" applyProtection="1">
      <alignment horizontal="center" vertical="center" wrapText="1"/>
    </xf>
    <xf numFmtId="2" fontId="6" fillId="7" borderId="22" xfId="0" applyNumberFormat="1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vertical="center" wrapText="1"/>
      <protection locked="0"/>
    </xf>
    <xf numFmtId="0" fontId="25" fillId="8" borderId="22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31" fillId="22" borderId="39" xfId="0" applyFont="1" applyFill="1" applyBorder="1" applyAlignment="1">
      <alignment horizontal="center" vertical="center" wrapText="1"/>
    </xf>
    <xf numFmtId="0" fontId="31" fillId="19" borderId="39" xfId="0" applyFont="1" applyFill="1" applyBorder="1" applyAlignment="1">
      <alignment horizontal="center" vertical="center" wrapText="1"/>
    </xf>
    <xf numFmtId="0" fontId="0" fillId="0" borderId="0" xfId="0" applyAlignment="1"/>
    <xf numFmtId="0" fontId="32" fillId="19" borderId="48" xfId="0" applyFont="1" applyFill="1" applyBorder="1" applyAlignment="1">
      <alignment horizontal="justify" vertical="center" wrapText="1"/>
    </xf>
    <xf numFmtId="0" fontId="32" fillId="19" borderId="0" xfId="0" applyFont="1" applyFill="1" applyBorder="1" applyAlignment="1">
      <alignment horizontal="justify" vertical="center" wrapText="1"/>
    </xf>
    <xf numFmtId="0" fontId="31" fillId="19" borderId="40" xfId="0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14" borderId="22" xfId="0" applyFont="1" applyFill="1" applyBorder="1" applyAlignment="1" applyProtection="1">
      <alignment horizontal="center" vertical="center" wrapText="1"/>
      <protection locked="0"/>
    </xf>
    <xf numFmtId="0" fontId="37" fillId="3" borderId="22" xfId="0" applyFont="1" applyFill="1" applyBorder="1" applyAlignment="1" applyProtection="1">
      <alignment horizontal="center" vertical="center" wrapText="1"/>
      <protection locked="0"/>
    </xf>
    <xf numFmtId="0" fontId="38" fillId="9" borderId="3" xfId="0" applyFont="1" applyFill="1" applyBorder="1" applyAlignment="1" applyProtection="1">
      <alignment horizontal="center" vertical="center" wrapText="1"/>
    </xf>
    <xf numFmtId="2" fontId="26" fillId="10" borderId="4" xfId="0" applyNumberFormat="1" applyFont="1" applyFill="1" applyBorder="1" applyAlignment="1" applyProtection="1">
      <alignment horizontal="center" vertical="center" wrapText="1"/>
    </xf>
    <xf numFmtId="2" fontId="26" fillId="7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3" fontId="41" fillId="9" borderId="1" xfId="0" applyNumberFormat="1" applyFont="1" applyFill="1" applyBorder="1" applyAlignment="1" applyProtection="1">
      <alignment horizontal="center" vertical="center" wrapText="1"/>
    </xf>
    <xf numFmtId="2" fontId="41" fillId="9" borderId="1" xfId="0" applyNumberFormat="1" applyFont="1" applyFill="1" applyBorder="1" applyAlignment="1" applyProtection="1">
      <alignment horizontal="center" vertical="center" wrapText="1"/>
    </xf>
    <xf numFmtId="0" fontId="42" fillId="16" borderId="0" xfId="0" applyFont="1" applyFill="1" applyBorder="1" applyAlignment="1" applyProtection="1">
      <alignment vertical="center" wrapText="1"/>
      <protection locked="0"/>
    </xf>
    <xf numFmtId="2" fontId="43" fillId="7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vertical="center" wrapText="1"/>
      <protection locked="0"/>
    </xf>
    <xf numFmtId="0" fontId="45" fillId="0" borderId="0" xfId="0" applyFont="1" applyBorder="1" applyAlignment="1" applyProtection="1">
      <alignment horizontal="center" vertical="center" wrapText="1"/>
      <protection locked="0"/>
    </xf>
    <xf numFmtId="4" fontId="46" fillId="0" borderId="0" xfId="0" applyNumberFormat="1" applyFont="1" applyBorder="1" applyAlignment="1" applyProtection="1">
      <alignment horizontal="center" vertical="center" wrapText="1"/>
      <protection locked="0"/>
    </xf>
    <xf numFmtId="4" fontId="21" fillId="10" borderId="4" xfId="0" applyNumberFormat="1" applyFont="1" applyFill="1" applyBorder="1" applyAlignment="1" applyProtection="1">
      <alignment horizontal="left" vertical="center" wrapText="1"/>
    </xf>
    <xf numFmtId="2" fontId="0" fillId="2" borderId="50" xfId="0" applyNumberFormat="1" applyFill="1" applyBorder="1"/>
    <xf numFmtId="0" fontId="0" fillId="16" borderId="0" xfId="0" applyFill="1" applyAlignment="1"/>
    <xf numFmtId="2" fontId="47" fillId="24" borderId="51" xfId="2" applyNumberFormat="1" applyFill="1"/>
    <xf numFmtId="0" fontId="47" fillId="24" borderId="51" xfId="2" applyFill="1"/>
    <xf numFmtId="2" fontId="4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 indent="3"/>
    </xf>
    <xf numFmtId="0" fontId="49" fillId="0" borderId="55" xfId="0" applyFont="1" applyBorder="1" applyAlignment="1">
      <alignment horizontal="left" vertical="center" wrapText="1" indent="1"/>
    </xf>
    <xf numFmtId="0" fontId="49" fillId="0" borderId="58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20" fillId="3" borderId="4" xfId="0" applyNumberFormat="1" applyFont="1" applyFill="1" applyBorder="1" applyAlignment="1" applyProtection="1">
      <alignment horizontal="center" vertical="center"/>
    </xf>
    <xf numFmtId="3" fontId="16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left" vertical="center" wrapText="1"/>
      <protection hidden="1"/>
    </xf>
    <xf numFmtId="4" fontId="18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8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19" xfId="1" applyNumberFormat="1" applyFont="1" applyFill="1" applyBorder="1" applyAlignment="1" applyProtection="1">
      <alignment horizontal="center" vertical="center" wrapText="1" shrinkToFit="1"/>
      <protection hidden="1"/>
    </xf>
    <xf numFmtId="3" fontId="41" fillId="3" borderId="33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3" fontId="16" fillId="0" borderId="31" xfId="1" applyNumberFormat="1" applyFont="1" applyFill="1" applyBorder="1" applyAlignment="1" applyProtection="1">
      <alignment horizontal="center" vertical="center" wrapText="1"/>
      <protection hidden="1"/>
    </xf>
    <xf numFmtId="4" fontId="19" fillId="3" borderId="19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2" borderId="33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23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7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1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16" borderId="49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2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8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3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8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5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24" borderId="17" xfId="1" applyNumberFormat="1" applyFont="1" applyFill="1" applyBorder="1" applyAlignment="1" applyProtection="1">
      <alignment horizontal="center" vertical="center" wrapText="1" shrinkToFit="1"/>
      <protection hidden="1"/>
    </xf>
    <xf numFmtId="0" fontId="17" fillId="0" borderId="20" xfId="0" applyFont="1" applyFill="1" applyBorder="1" applyAlignment="1" applyProtection="1">
      <alignment horizontal="center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4" fontId="18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165" fontId="22" fillId="0" borderId="31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65" fontId="22" fillId="0" borderId="60" xfId="0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>
      <alignment horizontal="center" vertical="center"/>
    </xf>
    <xf numFmtId="0" fontId="29" fillId="8" borderId="2" xfId="0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30" fillId="18" borderId="23" xfId="0" applyFont="1" applyFill="1" applyBorder="1" applyAlignment="1" applyProtection="1">
      <alignment horizontal="center" vertical="center"/>
    </xf>
    <xf numFmtId="0" fontId="30" fillId="18" borderId="24" xfId="0" applyFont="1" applyFill="1" applyBorder="1" applyAlignment="1" applyProtection="1">
      <alignment horizontal="center" vertical="center"/>
    </xf>
    <xf numFmtId="0" fontId="30" fillId="18" borderId="37" xfId="0" applyFont="1" applyFill="1" applyBorder="1" applyAlignment="1" applyProtection="1">
      <alignment horizontal="center" vertical="center"/>
    </xf>
    <xf numFmtId="0" fontId="30" fillId="18" borderId="3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21" fillId="10" borderId="4" xfId="0" applyFont="1" applyFill="1" applyBorder="1" applyAlignment="1" applyProtection="1">
      <alignment horizontal="left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29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textRotation="90" wrapText="1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1" fillId="17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0" fillId="9" borderId="26" xfId="0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1" fillId="1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8" fillId="9" borderId="23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25" xfId="0" applyFont="1" applyFill="1" applyBorder="1" applyAlignment="1" applyProtection="1">
      <alignment horizontal="center" vertical="center" wrapText="1"/>
    </xf>
    <xf numFmtId="0" fontId="6" fillId="21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</cellXfs>
  <cellStyles count="3">
    <cellStyle name="Check Cell" xfId="2" builtinId="23"/>
    <cellStyle name="Normal" xfId="0" builtinId="0"/>
    <cellStyle name="Normal 2" xfId="1" xr:uid="{00000000-0005-0000-0000-000002000000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231F20"/>
        </bottom>
        <vertical/>
        <horizontal/>
      </border>
    </dxf>
    <dxf>
      <border outline="0">
        <left style="medium">
          <color rgb="FF231F20"/>
        </left>
        <right style="medium">
          <color rgb="FF231F20"/>
        </right>
        <top style="medium">
          <color rgb="FF231F20"/>
        </top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FF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MAPPING</a:t>
            </a:r>
            <a:r>
              <a:rPr lang="en-US" b="1" baseline="0"/>
              <a:t> AND ATTAINMENT OF CO PO</a:t>
            </a:r>
            <a:endParaRPr lang="en-US" b="1"/>
          </a:p>
        </c:rich>
      </c:tx>
      <c:overlay val="0"/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197889611946547E-2"/>
          <c:y val="6.0919738308942949E-2"/>
          <c:w val="0.93865955300253301"/>
          <c:h val="0.83162872378023989"/>
        </c:manualLayout>
      </c:layout>
      <c:barChart>
        <c:barDir val="col"/>
        <c:grouping val="clustered"/>
        <c:varyColors val="0"/>
        <c:ser>
          <c:idx val="0"/>
          <c:order val="0"/>
          <c:tx>
            <c:v>MAPPING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POATTAIN!$B$32:$L$32</c:f>
              <c:numCache>
                <c:formatCode>0.00</c:formatCode>
                <c:ptCount val="11"/>
                <c:pt idx="0">
                  <c:v>3</c:v>
                </c:pt>
                <c:pt idx="1">
                  <c:v>2.2000000000000002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2.6666666666666665</c:v>
                </c:pt>
                <c:pt idx="8">
                  <c:v>1</c:v>
                </c:pt>
                <c:pt idx="9">
                  <c:v>2.25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C8-839B-5C2600ADC086}"/>
            </c:ext>
          </c:extLst>
        </c:ser>
        <c:ser>
          <c:idx val="1"/>
          <c:order val="1"/>
          <c:tx>
            <c:v>ATTAINMENT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POATTAIN!$B$33:$L$33</c:f>
              <c:numCache>
                <c:formatCode>0.00</c:formatCode>
                <c:ptCount val="11"/>
                <c:pt idx="0">
                  <c:v>2.2999999999999998</c:v>
                </c:pt>
                <c:pt idx="1">
                  <c:v>1.6866666666666668</c:v>
                </c:pt>
                <c:pt idx="2">
                  <c:v>1.1499999999999999</c:v>
                </c:pt>
                <c:pt idx="3">
                  <c:v>1.5333333333333332</c:v>
                </c:pt>
                <c:pt idx="4">
                  <c:v>1.5333333333333332</c:v>
                </c:pt>
                <c:pt idx="5">
                  <c:v>1.5333333333333332</c:v>
                </c:pt>
                <c:pt idx="6">
                  <c:v>1.1499999999999999</c:v>
                </c:pt>
                <c:pt idx="7">
                  <c:v>2.0444444444444443</c:v>
                </c:pt>
                <c:pt idx="8">
                  <c:v>0.76666666666666661</c:v>
                </c:pt>
                <c:pt idx="9">
                  <c:v>1.5333333333333332</c:v>
                </c:pt>
                <c:pt idx="10">
                  <c:v>1.5333333333333332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AC8-839B-5C2600ADC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4584984"/>
        <c:axId val="324832512"/>
      </c:barChart>
      <c:catAx>
        <c:axId val="32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832512"/>
        <c:crosses val="autoZero"/>
        <c:auto val="1"/>
        <c:lblAlgn val="ctr"/>
        <c:lblOffset val="100"/>
        <c:noMultiLvlLbl val="0"/>
      </c:catAx>
      <c:valAx>
        <c:axId val="3248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8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45503650679"/>
          <c:y val="0.95359860274995922"/>
          <c:w val="0.26820182799370484"/>
          <c:h val="4.640144485078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B2077-42E0-4E63-A64D-F01CD5BEEA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G6:G16" totalsRowShown="0">
  <autoFilter ref="G6:G16" xr:uid="{00000000-0009-0000-0100-000003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G17:G21" totalsRowShown="0">
  <autoFilter ref="G17:G21" xr:uid="{00000000-0009-0000-0100-000004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7:H10" totalsRowShown="0">
  <autoFilter ref="H7:H10" xr:uid="{00000000-0009-0000-0100-000005000000}"/>
  <tableColumns count="1">
    <tableColumn id="1" xr3:uid="{00000000-0010-0000-0200-000001000000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C7:C49" totalsRowShown="0" headerRowDxfId="10" headerRowBorderDxfId="9" tableBorderDxfId="8">
  <autoFilter ref="C7:C49" xr:uid="{00000000-0009-0000-0100-000001000000}"/>
  <tableColumns count="1">
    <tableColumn id="1" xr3:uid="{00000000-0010-0000-0300-000001000000}" name="Column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E7:E48" totalsRowShown="0" headerRowDxfId="7" dataDxfId="5" headerRowBorderDxfId="6" tableBorderDxfId="4">
  <autoFilter ref="E7:E48" xr:uid="{00000000-0009-0000-0100-000002000000}"/>
  <tableColumns count="1">
    <tableColumn id="1" xr3:uid="{00000000-0010-0000-0400-000001000000}" name="MPH101T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C58:C63" totalsRowShown="0" headerRowDxfId="2" dataDxfId="1">
  <autoFilter ref="C58:C63" xr:uid="{00000000-0009-0000-0100-000006000000}"/>
  <tableColumns count="1">
    <tableColumn id="1" xr3:uid="{00000000-0010-0000-05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workbookViewId="0">
      <selection activeCell="P10" sqref="P10"/>
    </sheetView>
  </sheetViews>
  <sheetFormatPr defaultRowHeight="15" x14ac:dyDescent="0.25"/>
  <cols>
    <col min="2" max="2" width="10.42578125" bestFit="1" customWidth="1"/>
    <col min="5" max="5" width="9.140625" customWidth="1"/>
    <col min="11" max="11" width="9.5703125" bestFit="1" customWidth="1"/>
    <col min="12" max="12" width="12" customWidth="1"/>
    <col min="13" max="14" width="9.5703125" bestFit="1" customWidth="1"/>
  </cols>
  <sheetData>
    <row r="1" spans="1:12" x14ac:dyDescent="0.25">
      <c r="A1" s="158" t="s">
        <v>77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15.75" thickBot="1" x14ac:dyDescent="0.3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19.5" thickBot="1" x14ac:dyDescent="0.3">
      <c r="A3" s="162" t="s">
        <v>0</v>
      </c>
      <c r="B3" s="162"/>
      <c r="C3" s="162"/>
      <c r="D3" s="162"/>
      <c r="E3" s="162"/>
      <c r="F3" s="163" t="s">
        <v>173</v>
      </c>
      <c r="G3" s="163"/>
      <c r="H3" s="163"/>
      <c r="I3" s="163"/>
      <c r="J3" s="163"/>
      <c r="K3" s="163"/>
      <c r="L3" s="163"/>
    </row>
    <row r="4" spans="1:12" ht="22.5" thickTop="1" thickBot="1" x14ac:dyDescent="0.3">
      <c r="A4" s="151" t="s">
        <v>1</v>
      </c>
      <c r="B4" s="151"/>
      <c r="C4" s="164" t="s">
        <v>160</v>
      </c>
      <c r="D4" s="164"/>
      <c r="E4" s="164"/>
      <c r="F4" s="164"/>
      <c r="G4" s="164"/>
      <c r="H4" s="164"/>
      <c r="I4" s="164"/>
      <c r="J4" s="164"/>
      <c r="K4" s="106"/>
      <c r="L4" s="109" t="s">
        <v>172</v>
      </c>
    </row>
    <row r="5" spans="1:12" ht="20.25" thickTop="1" thickBot="1" x14ac:dyDescent="0.3">
      <c r="A5" s="151" t="s">
        <v>61</v>
      </c>
      <c r="B5" s="151"/>
      <c r="C5" s="152" t="s">
        <v>78</v>
      </c>
      <c r="D5" s="152"/>
      <c r="E5" s="152"/>
      <c r="F5" s="152"/>
      <c r="G5" s="151" t="s">
        <v>3</v>
      </c>
      <c r="H5" s="151"/>
      <c r="I5" s="157" t="s">
        <v>68</v>
      </c>
      <c r="J5" s="157"/>
      <c r="K5" s="106"/>
      <c r="L5" s="107" t="s">
        <v>63</v>
      </c>
    </row>
    <row r="6" spans="1:12" ht="20.25" thickTop="1" thickBot="1" x14ac:dyDescent="0.3">
      <c r="A6" s="151" t="s">
        <v>2</v>
      </c>
      <c r="B6" s="151"/>
      <c r="C6" s="152" t="s">
        <v>101</v>
      </c>
      <c r="D6" s="152"/>
      <c r="E6" s="152"/>
      <c r="F6" s="152"/>
      <c r="G6" s="152"/>
      <c r="H6" s="152"/>
      <c r="I6" s="152"/>
      <c r="J6" s="152"/>
      <c r="K6" s="108"/>
      <c r="L6" s="107" t="s">
        <v>108</v>
      </c>
    </row>
    <row r="7" spans="1:12" ht="22.5" thickTop="1" thickBot="1" x14ac:dyDescent="0.3">
      <c r="A7" s="153" t="s">
        <v>4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</row>
    <row r="8" spans="1:12" ht="20.25" thickTop="1" thickBot="1" x14ac:dyDescent="0.3">
      <c r="A8" s="155" t="s">
        <v>5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1:12" ht="24.75" thickTop="1" thickBot="1" x14ac:dyDescent="0.3">
      <c r="A9" s="1"/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</row>
    <row r="10" spans="1:12" ht="24.75" thickTop="1" thickBot="1" x14ac:dyDescent="0.3">
      <c r="A10" s="53" t="s">
        <v>17</v>
      </c>
      <c r="B10" s="2">
        <v>3</v>
      </c>
      <c r="C10" s="2">
        <v>2</v>
      </c>
      <c r="D10" s="2"/>
      <c r="E10" s="2"/>
      <c r="F10" s="2">
        <v>3</v>
      </c>
      <c r="G10" s="2"/>
      <c r="H10" s="2">
        <v>2</v>
      </c>
      <c r="I10" s="2">
        <v>3</v>
      </c>
      <c r="J10" s="2"/>
      <c r="K10" s="2">
        <v>3</v>
      </c>
      <c r="L10" s="2"/>
    </row>
    <row r="11" spans="1:12" ht="24.75" thickTop="1" thickBot="1" x14ac:dyDescent="0.3">
      <c r="A11" s="53" t="s">
        <v>19</v>
      </c>
      <c r="B11" s="2">
        <v>3</v>
      </c>
      <c r="C11" s="2">
        <v>2</v>
      </c>
      <c r="D11" s="2">
        <v>2</v>
      </c>
      <c r="E11" s="2">
        <v>2</v>
      </c>
      <c r="F11" s="2">
        <v>1</v>
      </c>
      <c r="G11" s="2"/>
      <c r="H11" s="2"/>
      <c r="I11" s="2"/>
      <c r="J11" s="2"/>
      <c r="K11" s="2">
        <v>1</v>
      </c>
      <c r="L11" s="2">
        <v>2</v>
      </c>
    </row>
    <row r="12" spans="1:12" ht="24.75" thickTop="1" thickBot="1" x14ac:dyDescent="0.3">
      <c r="A12" s="53" t="s">
        <v>20</v>
      </c>
      <c r="B12" s="2">
        <v>3</v>
      </c>
      <c r="C12" s="2">
        <v>2</v>
      </c>
      <c r="D12" s="2">
        <v>1</v>
      </c>
      <c r="E12" s="2"/>
      <c r="F12" s="2"/>
      <c r="G12" s="2">
        <v>2</v>
      </c>
      <c r="H12" s="2" t="s">
        <v>18</v>
      </c>
      <c r="I12" s="2">
        <v>3</v>
      </c>
      <c r="J12" s="2">
        <v>1</v>
      </c>
      <c r="K12" s="2">
        <v>3</v>
      </c>
      <c r="L12" s="2">
        <v>2</v>
      </c>
    </row>
    <row r="13" spans="1:12" ht="24.75" thickTop="1" thickBot="1" x14ac:dyDescent="0.3">
      <c r="A13" s="53" t="s">
        <v>21</v>
      </c>
      <c r="B13" s="2">
        <v>3</v>
      </c>
      <c r="C13" s="2">
        <v>3</v>
      </c>
      <c r="D13" s="2"/>
      <c r="E13" s="2">
        <v>2</v>
      </c>
      <c r="F13" s="2"/>
      <c r="G13" s="2"/>
      <c r="H13" s="2"/>
      <c r="I13" s="2">
        <v>2</v>
      </c>
      <c r="J13" s="2"/>
      <c r="K13" s="2">
        <v>2</v>
      </c>
      <c r="L13" s="2"/>
    </row>
    <row r="14" spans="1:12" ht="24.75" thickTop="1" thickBot="1" x14ac:dyDescent="0.3">
      <c r="A14" s="53" t="s">
        <v>22</v>
      </c>
      <c r="B14" s="2">
        <v>3</v>
      </c>
      <c r="C14" s="2">
        <v>2</v>
      </c>
      <c r="D14" s="2"/>
      <c r="E14" s="2"/>
      <c r="F14" s="2"/>
      <c r="G14" s="2"/>
      <c r="H14" s="2">
        <v>1</v>
      </c>
      <c r="I14" s="2"/>
      <c r="J14" s="2"/>
      <c r="K14" s="2"/>
      <c r="L14" s="2"/>
    </row>
    <row r="15" spans="1:12" ht="24.75" thickTop="1" thickBot="1" x14ac:dyDescent="0.3">
      <c r="A15" s="3" t="s">
        <v>23</v>
      </c>
      <c r="B15" s="4">
        <f t="shared" ref="B15:L15" si="0">AVERAGE(B10:B14)</f>
        <v>3</v>
      </c>
      <c r="C15" s="4">
        <f t="shared" si="0"/>
        <v>2.2000000000000002</v>
      </c>
      <c r="D15" s="4">
        <f t="shared" si="0"/>
        <v>1.5</v>
      </c>
      <c r="E15" s="4">
        <f t="shared" si="0"/>
        <v>2</v>
      </c>
      <c r="F15" s="4">
        <f t="shared" si="0"/>
        <v>2</v>
      </c>
      <c r="G15" s="4">
        <f t="shared" si="0"/>
        <v>2</v>
      </c>
      <c r="H15" s="4">
        <f t="shared" si="0"/>
        <v>1.5</v>
      </c>
      <c r="I15" s="4">
        <f t="shared" si="0"/>
        <v>2.6666666666666665</v>
      </c>
      <c r="J15" s="4">
        <f t="shared" si="0"/>
        <v>1</v>
      </c>
      <c r="K15" s="4">
        <f t="shared" si="0"/>
        <v>2.25</v>
      </c>
      <c r="L15" s="4">
        <f t="shared" si="0"/>
        <v>2</v>
      </c>
    </row>
    <row r="16" spans="1:12" ht="24.75" thickTop="1" thickBot="1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145"/>
      <c r="L16" s="146"/>
    </row>
    <row r="17" spans="1:12" ht="15.75" thickTop="1" x14ac:dyDescent="0.25"/>
    <row r="21" spans="1:12" ht="15.75" thickBot="1" x14ac:dyDescent="0.3"/>
    <row r="22" spans="1:12" ht="20.25" thickTop="1" thickBot="1" x14ac:dyDescent="0.3">
      <c r="A22" s="147" t="s">
        <v>24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</row>
    <row r="23" spans="1:12" ht="24.75" thickTop="1" thickBot="1" x14ac:dyDescent="0.3">
      <c r="A23" s="1"/>
      <c r="B23" s="1" t="s">
        <v>6</v>
      </c>
      <c r="C23" s="1" t="s">
        <v>7</v>
      </c>
      <c r="D23" s="1" t="s">
        <v>8</v>
      </c>
      <c r="E23" s="1" t="s">
        <v>9</v>
      </c>
      <c r="F23" s="1" t="s">
        <v>10</v>
      </c>
      <c r="G23" s="1" t="s">
        <v>11</v>
      </c>
      <c r="H23" s="1" t="s">
        <v>12</v>
      </c>
      <c r="I23" s="1" t="s">
        <v>13</v>
      </c>
      <c r="J23" s="1" t="s">
        <v>14</v>
      </c>
      <c r="K23" s="1" t="s">
        <v>15</v>
      </c>
      <c r="L23" s="1" t="s">
        <v>16</v>
      </c>
    </row>
    <row r="24" spans="1:12" ht="24.75" thickTop="1" thickBot="1" x14ac:dyDescent="0.3">
      <c r="A24" s="5" t="s">
        <v>25</v>
      </c>
      <c r="B24" s="6">
        <f>(B15/3*C28)</f>
        <v>2.2999999999999998</v>
      </c>
      <c r="C24" s="6">
        <f>(C15/3*C28)</f>
        <v>1.6866666666666668</v>
      </c>
      <c r="D24" s="6">
        <f>(D15/3*C28)</f>
        <v>1.1499999999999999</v>
      </c>
      <c r="E24" s="6">
        <f>(E15/3*C28)</f>
        <v>1.5333333333333332</v>
      </c>
      <c r="F24" s="6">
        <f>(F15/3*C28)</f>
        <v>1.5333333333333332</v>
      </c>
      <c r="G24" s="6">
        <f>(G15/3*C28)</f>
        <v>1.5333333333333332</v>
      </c>
      <c r="H24" s="6">
        <f>(H15/3*C28)</f>
        <v>1.1499999999999999</v>
      </c>
      <c r="I24" s="6">
        <f>(I15/3*C28)</f>
        <v>2.0444444444444443</v>
      </c>
      <c r="J24" s="6">
        <f>(J15/3*C28)</f>
        <v>0.76666666666666661</v>
      </c>
      <c r="K24" s="6">
        <f>(K15/3*C28)</f>
        <v>1.7249999999999999</v>
      </c>
      <c r="L24" s="6">
        <f>(L15/3*C28)</f>
        <v>1.5333333333333332</v>
      </c>
    </row>
    <row r="25" spans="1:12" ht="16.5" thickTop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4.75" thickTop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149"/>
      <c r="L26" s="150"/>
    </row>
    <row r="27" spans="1:12" ht="16.5" thickTop="1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thickBot="1" x14ac:dyDescent="0.3">
      <c r="B28" s="82" t="s">
        <v>71</v>
      </c>
      <c r="C28" s="81">
        <f>COATTAIN!H41</f>
        <v>2.2999999999999998</v>
      </c>
    </row>
    <row r="30" spans="1:12" ht="15.75" thickBot="1" x14ac:dyDescent="0.3"/>
    <row r="31" spans="1:12" ht="24.75" thickTop="1" thickBot="1" x14ac:dyDescent="0.3">
      <c r="B31" s="52" t="s">
        <v>6</v>
      </c>
      <c r="C31" s="52" t="s">
        <v>7</v>
      </c>
      <c r="D31" s="52" t="s">
        <v>8</v>
      </c>
      <c r="E31" s="52" t="s">
        <v>9</v>
      </c>
      <c r="F31" s="52" t="s">
        <v>10</v>
      </c>
      <c r="G31" s="52" t="s">
        <v>11</v>
      </c>
      <c r="H31" s="52" t="s">
        <v>12</v>
      </c>
      <c r="I31" s="52" t="s">
        <v>13</v>
      </c>
      <c r="J31" s="52" t="s">
        <v>14</v>
      </c>
      <c r="K31" s="52" t="s">
        <v>15</v>
      </c>
      <c r="L31" s="52" t="s">
        <v>16</v>
      </c>
    </row>
    <row r="32" spans="1:12" ht="24.75" thickTop="1" thickBot="1" x14ac:dyDescent="0.3">
      <c r="A32" s="3" t="s">
        <v>23</v>
      </c>
      <c r="B32" s="85">
        <f t="shared" ref="B32:L32" si="1">B15</f>
        <v>3</v>
      </c>
      <c r="C32" s="85">
        <f t="shared" si="1"/>
        <v>2.2000000000000002</v>
      </c>
      <c r="D32" s="85">
        <f t="shared" si="1"/>
        <v>1.5</v>
      </c>
      <c r="E32" s="85">
        <f t="shared" si="1"/>
        <v>2</v>
      </c>
      <c r="F32" s="85">
        <f t="shared" si="1"/>
        <v>2</v>
      </c>
      <c r="G32" s="85">
        <f t="shared" si="1"/>
        <v>2</v>
      </c>
      <c r="H32" s="85">
        <f t="shared" si="1"/>
        <v>1.5</v>
      </c>
      <c r="I32" s="85">
        <f t="shared" si="1"/>
        <v>2.6666666666666665</v>
      </c>
      <c r="J32" s="85">
        <f t="shared" si="1"/>
        <v>1</v>
      </c>
      <c r="K32" s="85">
        <f t="shared" si="1"/>
        <v>2.25</v>
      </c>
      <c r="L32" s="85">
        <f t="shared" si="1"/>
        <v>2</v>
      </c>
    </row>
    <row r="33" spans="1:12" ht="15" customHeight="1" thickTop="1" thickBot="1" x14ac:dyDescent="0.3">
      <c r="A33" s="5" t="s">
        <v>72</v>
      </c>
      <c r="B33" s="6">
        <f t="shared" ref="B33:J33" si="2">B24</f>
        <v>2.2999999999999998</v>
      </c>
      <c r="C33" s="6">
        <f t="shared" si="2"/>
        <v>1.6866666666666668</v>
      </c>
      <c r="D33" s="6">
        <f t="shared" si="2"/>
        <v>1.1499999999999999</v>
      </c>
      <c r="E33" s="6">
        <f t="shared" si="2"/>
        <v>1.5333333333333332</v>
      </c>
      <c r="F33" s="6">
        <f t="shared" si="2"/>
        <v>1.5333333333333332</v>
      </c>
      <c r="G33" s="6">
        <f t="shared" si="2"/>
        <v>1.5333333333333332</v>
      </c>
      <c r="H33" s="6">
        <f t="shared" si="2"/>
        <v>1.1499999999999999</v>
      </c>
      <c r="I33" s="6">
        <f t="shared" si="2"/>
        <v>2.0444444444444443</v>
      </c>
      <c r="J33" s="6">
        <f t="shared" si="2"/>
        <v>0.76666666666666661</v>
      </c>
      <c r="K33" s="6">
        <f>L24</f>
        <v>1.5333333333333332</v>
      </c>
      <c r="L33" s="6">
        <f>L24</f>
        <v>1.5333333333333332</v>
      </c>
    </row>
    <row r="34" spans="1:12" ht="16.5" thickTop="1" thickBot="1" x14ac:dyDescent="0.3">
      <c r="A34" s="84" t="s">
        <v>73</v>
      </c>
      <c r="B34" s="83">
        <f t="shared" ref="B34:L34" si="3">B32-B33</f>
        <v>0.70000000000000018</v>
      </c>
      <c r="C34" s="83">
        <f t="shared" si="3"/>
        <v>0.51333333333333342</v>
      </c>
      <c r="D34" s="83">
        <f t="shared" si="3"/>
        <v>0.35000000000000009</v>
      </c>
      <c r="E34" s="83">
        <f t="shared" si="3"/>
        <v>0.46666666666666679</v>
      </c>
      <c r="F34" s="83">
        <f t="shared" si="3"/>
        <v>0.46666666666666679</v>
      </c>
      <c r="G34" s="83">
        <f t="shared" si="3"/>
        <v>0.46666666666666679</v>
      </c>
      <c r="H34" s="83">
        <f t="shared" si="3"/>
        <v>0.35000000000000009</v>
      </c>
      <c r="I34" s="83">
        <f t="shared" si="3"/>
        <v>0.62222222222222223</v>
      </c>
      <c r="J34" s="83">
        <f t="shared" si="3"/>
        <v>0.23333333333333339</v>
      </c>
      <c r="K34" s="83">
        <f t="shared" si="3"/>
        <v>0.71666666666666679</v>
      </c>
      <c r="L34" s="83">
        <f t="shared" si="3"/>
        <v>0.46666666666666679</v>
      </c>
    </row>
    <row r="35" spans="1:12" ht="15.75" thickTop="1" x14ac:dyDescent="0.25"/>
    <row r="41" spans="1:12" ht="16.5" x14ac:dyDescent="0.25">
      <c r="A41" s="144" t="s">
        <v>58</v>
      </c>
      <c r="B41" s="144"/>
      <c r="C41" s="144"/>
      <c r="D41" s="144"/>
      <c r="E41" s="144"/>
      <c r="F41" s="144"/>
      <c r="G41" s="144"/>
      <c r="H41" s="144"/>
      <c r="I41" s="144"/>
      <c r="J41" s="144"/>
    </row>
  </sheetData>
  <protectedRanges>
    <protectedRange sqref="B10:L14" name="Range1"/>
  </protectedRanges>
  <mergeCells count="17">
    <mergeCell ref="A5:B5"/>
    <mergeCell ref="C5:F5"/>
    <mergeCell ref="G5:H5"/>
    <mergeCell ref="I5:J5"/>
    <mergeCell ref="A1:L2"/>
    <mergeCell ref="A3:E3"/>
    <mergeCell ref="F3:L3"/>
    <mergeCell ref="A4:B4"/>
    <mergeCell ref="C4:J4"/>
    <mergeCell ref="A41:J41"/>
    <mergeCell ref="K16:L16"/>
    <mergeCell ref="A22:L22"/>
    <mergeCell ref="K26:L26"/>
    <mergeCell ref="A6:B6"/>
    <mergeCell ref="C6:J6"/>
    <mergeCell ref="A7:L7"/>
    <mergeCell ref="A8:L8"/>
  </mergeCells>
  <phoneticPr fontId="48" type="noConversion"/>
  <dataValidations count="1">
    <dataValidation type="list" allowBlank="1" showInputMessage="1" showErrorMessage="1" error="PLEASE INSERT CORRECT VALUE" sqref="B10:L14" xr:uid="{00000000-0002-0000-0100-000000000000}">
      <formula1>"1,2,3,-"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Sheet3!$E$7:$E$48</xm:f>
          </x14:formula1>
          <xm:sqref>L6</xm:sqref>
        </x14:dataValidation>
        <x14:dataValidation type="list" allowBlank="1" showInputMessage="1" showErrorMessage="1" xr:uid="{00000000-0002-0000-0100-000002000000}">
          <x14:formula1>
            <xm:f>Sheet3!$G$7:$G$14</xm:f>
          </x14:formula1>
          <xm:sqref>L5</xm:sqref>
        </x14:dataValidation>
        <x14:dataValidation type="list" allowBlank="1" showInputMessage="1" showErrorMessage="1" xr:uid="{00000000-0002-0000-0100-000003000000}">
          <x14:formula1>
            <xm:f>Sheet3!$G$18:$G$21</xm:f>
          </x14:formula1>
          <xm:sqref>I5:J5</xm:sqref>
        </x14:dataValidation>
        <x14:dataValidation type="list" allowBlank="1" showInputMessage="1" showErrorMessage="1" xr:uid="{00000000-0002-0000-0100-000004000000}">
          <x14:formula1>
            <xm:f>Sheet3!$H$8:$H$10</xm:f>
          </x14:formula1>
          <xm:sqref>L4</xm:sqref>
        </x14:dataValidation>
        <x14:dataValidation type="list" allowBlank="1" showInputMessage="1" showErrorMessage="1" xr:uid="{00000000-0002-0000-0100-000005000000}">
          <x14:formula1>
            <xm:f>Sheet3!$C$8:$C$49</xm:f>
          </x14:formula1>
          <xm:sqref>C6:J6</xm:sqref>
        </x14:dataValidation>
        <x14:dataValidation type="list" allowBlank="1" showInputMessage="1" showErrorMessage="1" xr:uid="{00000000-0002-0000-0100-000006000000}">
          <x14:formula1>
            <xm:f>Sheet3!$C$59:$C$63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39"/>
  <sheetViews>
    <sheetView tabSelected="1" topLeftCell="C10" zoomScale="97" zoomScaleNormal="97" zoomScaleSheetLayoutView="96" workbookViewId="0">
      <selection activeCell="P12" sqref="P12:P18"/>
    </sheetView>
  </sheetViews>
  <sheetFormatPr defaultColWidth="0" defaultRowHeight="21.75" zeroHeight="1" x14ac:dyDescent="0.25"/>
  <cols>
    <col min="1" max="1" width="3.85546875" style="30" customWidth="1"/>
    <col min="2" max="2" width="34.7109375" style="26" customWidth="1"/>
    <col min="3" max="3" width="63.28515625" style="26" customWidth="1"/>
    <col min="4" max="4" width="10.5703125" style="27" customWidth="1"/>
    <col min="5" max="5" width="9" style="27" customWidth="1"/>
    <col min="6" max="6" width="5.7109375" style="27" customWidth="1"/>
    <col min="7" max="7" width="6.7109375" style="27" customWidth="1"/>
    <col min="8" max="8" width="5.7109375" style="27" customWidth="1"/>
    <col min="9" max="9" width="8.5703125" style="27" bestFit="1" customWidth="1"/>
    <col min="10" max="10" width="7.85546875" style="62" customWidth="1"/>
    <col min="11" max="11" width="6.85546875" style="27" customWidth="1"/>
    <col min="12" max="14" width="5.7109375" style="27" customWidth="1"/>
    <col min="15" max="15" width="6.28515625" style="27" customWidth="1"/>
    <col min="16" max="16" width="5.7109375" style="27" customWidth="1"/>
    <col min="17" max="17" width="6.28515625" style="26" customWidth="1"/>
    <col min="18" max="18" width="8" style="74" customWidth="1"/>
    <col min="19" max="20" width="8" style="26" customWidth="1"/>
    <col min="21" max="21" width="7.85546875" style="26" hidden="1" customWidth="1"/>
    <col min="22" max="257" width="9.140625" style="26" hidden="1" customWidth="1"/>
    <col min="258" max="16384" width="0" style="26" hidden="1"/>
  </cols>
  <sheetData>
    <row r="1" spans="1:20" s="22" customFormat="1" ht="22.5" thickBot="1" x14ac:dyDescent="0.3">
      <c r="A1" s="204" t="s">
        <v>77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39"/>
      <c r="T1" s="39"/>
    </row>
    <row r="2" spans="1:20" s="24" customFormat="1" ht="19.5" thickTop="1" thickBot="1" x14ac:dyDescent="0.3">
      <c r="A2" s="214" t="s">
        <v>26</v>
      </c>
      <c r="B2" s="215"/>
      <c r="C2" s="48">
        <v>55</v>
      </c>
      <c r="D2" s="50">
        <v>3</v>
      </c>
      <c r="E2" s="23"/>
      <c r="F2" s="216" t="s">
        <v>27</v>
      </c>
      <c r="G2" s="217"/>
      <c r="H2" s="217"/>
      <c r="I2" s="217"/>
      <c r="J2" s="217"/>
      <c r="K2" s="217"/>
      <c r="L2" s="217"/>
      <c r="M2" s="217"/>
      <c r="N2" s="218"/>
      <c r="O2" s="8">
        <v>55</v>
      </c>
      <c r="P2" s="75"/>
      <c r="Q2" s="76"/>
      <c r="R2" s="76"/>
      <c r="S2" s="23"/>
      <c r="T2" s="23"/>
    </row>
    <row r="3" spans="1:20" s="24" customFormat="1" ht="21" thickTop="1" thickBot="1" x14ac:dyDescent="0.3">
      <c r="A3" s="214"/>
      <c r="B3" s="215"/>
      <c r="C3" s="49">
        <v>50</v>
      </c>
      <c r="D3" s="50">
        <v>2</v>
      </c>
      <c r="E3" s="25"/>
      <c r="F3" s="219" t="s">
        <v>28</v>
      </c>
      <c r="G3" s="219"/>
      <c r="H3" s="219"/>
      <c r="I3" s="219"/>
      <c r="J3" s="219"/>
      <c r="K3" s="219"/>
      <c r="L3" s="219"/>
      <c r="M3" s="219"/>
      <c r="N3" s="219"/>
      <c r="O3" s="8">
        <v>50</v>
      </c>
      <c r="P3" s="226" t="s">
        <v>70</v>
      </c>
      <c r="Q3" s="227"/>
      <c r="R3" s="227"/>
      <c r="S3" s="228" t="s">
        <v>172</v>
      </c>
      <c r="T3" s="228"/>
    </row>
    <row r="4" spans="1:20" s="24" customFormat="1" ht="21" thickTop="1" thickBot="1" x14ac:dyDescent="0.3">
      <c r="A4" s="214"/>
      <c r="B4" s="215"/>
      <c r="C4" s="49">
        <v>45</v>
      </c>
      <c r="D4" s="50">
        <v>1</v>
      </c>
      <c r="E4" s="25"/>
      <c r="F4" s="220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2"/>
      <c r="R4" s="222"/>
      <c r="S4" s="23"/>
      <c r="T4" s="23"/>
    </row>
    <row r="5" spans="1:20" ht="23.25" customHeight="1" thickTop="1" thickBot="1" x14ac:dyDescent="0.3">
      <c r="A5" s="206" t="s">
        <v>29</v>
      </c>
      <c r="B5" s="206"/>
      <c r="C5" s="207" t="s">
        <v>173</v>
      </c>
      <c r="D5" s="208"/>
      <c r="E5" s="209"/>
      <c r="F5" s="210" t="s">
        <v>61</v>
      </c>
      <c r="G5" s="210"/>
      <c r="H5" s="223" t="s">
        <v>78</v>
      </c>
      <c r="I5" s="224"/>
      <c r="J5" s="224"/>
      <c r="K5" s="224"/>
      <c r="L5" s="224"/>
      <c r="M5" s="225"/>
      <c r="N5" s="191" t="s">
        <v>32</v>
      </c>
      <c r="O5" s="191"/>
      <c r="P5" s="191"/>
      <c r="Q5" s="211" t="s">
        <v>108</v>
      </c>
      <c r="R5" s="212"/>
      <c r="S5" s="212"/>
      <c r="T5" s="213"/>
    </row>
    <row r="6" spans="1:20" ht="22.5" customHeight="1" thickBot="1" x14ac:dyDescent="0.3">
      <c r="A6" s="191" t="s">
        <v>157</v>
      </c>
      <c r="B6" s="191"/>
      <c r="C6" s="165" t="s">
        <v>160</v>
      </c>
      <c r="D6" s="166"/>
      <c r="E6" s="167"/>
      <c r="F6" s="191" t="s">
        <v>30</v>
      </c>
      <c r="G6" s="191"/>
      <c r="H6" s="165" t="s">
        <v>68</v>
      </c>
      <c r="I6" s="171"/>
      <c r="J6" s="171"/>
      <c r="K6" s="171"/>
      <c r="L6" s="171"/>
      <c r="M6" s="172"/>
      <c r="N6" s="191" t="s">
        <v>31</v>
      </c>
      <c r="O6" s="191"/>
      <c r="P6" s="168" t="s">
        <v>64</v>
      </c>
      <c r="Q6" s="169"/>
      <c r="R6" s="169"/>
      <c r="S6" s="169"/>
      <c r="T6" s="170"/>
    </row>
    <row r="7" spans="1:20" ht="22.5" customHeight="1" thickTop="1" thickBot="1" x14ac:dyDescent="0.3">
      <c r="A7" s="88"/>
      <c r="B7" s="89" t="s">
        <v>158</v>
      </c>
      <c r="C7" s="193" t="s">
        <v>101</v>
      </c>
      <c r="D7" s="193"/>
      <c r="E7" s="193"/>
      <c r="F7" s="89"/>
      <c r="G7" s="89"/>
      <c r="H7" s="90"/>
      <c r="I7" s="91"/>
      <c r="J7" s="91"/>
      <c r="K7" s="91"/>
      <c r="L7" s="91"/>
      <c r="M7" s="91"/>
      <c r="N7" s="89"/>
      <c r="O7" s="89"/>
      <c r="P7" s="92"/>
      <c r="Q7" s="86"/>
      <c r="R7" s="86"/>
      <c r="S7" s="86"/>
      <c r="T7" s="86"/>
    </row>
    <row r="8" spans="1:20" ht="23.25" thickTop="1" thickBot="1" x14ac:dyDescent="0.3">
      <c r="A8" s="174" t="s">
        <v>56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6"/>
      <c r="R8" s="176"/>
      <c r="S8" s="40" t="s">
        <v>164</v>
      </c>
      <c r="T8" s="40"/>
    </row>
    <row r="9" spans="1:20" ht="23.25" customHeight="1" thickTop="1" thickBot="1" x14ac:dyDescent="0.3">
      <c r="A9" s="177" t="s">
        <v>33</v>
      </c>
      <c r="B9" s="180" t="s">
        <v>34</v>
      </c>
      <c r="C9" s="183" t="s">
        <v>35</v>
      </c>
      <c r="D9" s="185" t="s">
        <v>44</v>
      </c>
      <c r="E9" s="186"/>
      <c r="F9" s="186"/>
      <c r="G9" s="186"/>
      <c r="H9" s="186"/>
      <c r="I9" s="187"/>
      <c r="K9" s="188" t="s">
        <v>46</v>
      </c>
      <c r="L9" s="189"/>
      <c r="M9" s="189"/>
      <c r="N9" s="189"/>
      <c r="O9" s="190"/>
      <c r="P9" s="9"/>
      <c r="Q9" s="9"/>
      <c r="R9" s="68"/>
      <c r="S9" s="21"/>
      <c r="T9" s="21"/>
    </row>
    <row r="10" spans="1:20" ht="51" thickTop="1" thickBot="1" x14ac:dyDescent="0.3">
      <c r="A10" s="178"/>
      <c r="B10" s="181"/>
      <c r="C10" s="184"/>
      <c r="D10" s="31" t="s">
        <v>17</v>
      </c>
      <c r="E10" s="32" t="s">
        <v>19</v>
      </c>
      <c r="F10" s="33" t="s">
        <v>20</v>
      </c>
      <c r="G10" s="34" t="s">
        <v>21</v>
      </c>
      <c r="H10" s="35" t="s">
        <v>22</v>
      </c>
      <c r="I10" s="36" t="s">
        <v>45</v>
      </c>
      <c r="J10" s="63" t="s">
        <v>47</v>
      </c>
      <c r="K10" s="31" t="s">
        <v>17</v>
      </c>
      <c r="L10" s="32" t="s">
        <v>19</v>
      </c>
      <c r="M10" s="33" t="s">
        <v>20</v>
      </c>
      <c r="N10" s="34" t="s">
        <v>21</v>
      </c>
      <c r="O10" s="35" t="s">
        <v>22</v>
      </c>
      <c r="P10" s="37" t="s">
        <v>36</v>
      </c>
      <c r="Q10" s="38" t="s">
        <v>48</v>
      </c>
      <c r="R10" s="72" t="s">
        <v>49</v>
      </c>
      <c r="S10" s="45" t="s">
        <v>53</v>
      </c>
      <c r="T10" s="46" t="s">
        <v>54</v>
      </c>
    </row>
    <row r="11" spans="1:20" ht="23.25" thickTop="1" thickBot="1" x14ac:dyDescent="0.3">
      <c r="A11" s="179"/>
      <c r="B11" s="182"/>
      <c r="C11" s="11" t="s">
        <v>37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47">
        <v>25</v>
      </c>
      <c r="J11" s="64">
        <v>100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51">
        <v>75</v>
      </c>
      <c r="Q11" s="10">
        <v>100</v>
      </c>
      <c r="R11" s="69" t="s">
        <v>50</v>
      </c>
      <c r="S11" s="41" t="s">
        <v>55</v>
      </c>
      <c r="T11" s="41" t="s">
        <v>55</v>
      </c>
    </row>
    <row r="12" spans="1:20" s="120" customFormat="1" ht="22.5" thickTop="1" x14ac:dyDescent="0.25">
      <c r="A12" s="110">
        <v>1</v>
      </c>
      <c r="B12" s="140">
        <v>261220507502</v>
      </c>
      <c r="C12" s="141" t="s">
        <v>165</v>
      </c>
      <c r="D12" s="113">
        <f t="shared" ref="D12:D18" si="0">(I12/I11*D11)</f>
        <v>3</v>
      </c>
      <c r="E12" s="113">
        <f t="shared" ref="E12:E18" si="1">(I12/I11*E11)</f>
        <v>3</v>
      </c>
      <c r="F12" s="113">
        <f t="shared" ref="F12:F18" si="2">(I12/I11*F11)</f>
        <v>3</v>
      </c>
      <c r="G12" s="113">
        <f t="shared" ref="G12:G18" si="3">(I12/I11*G11)</f>
        <v>3</v>
      </c>
      <c r="H12" s="113">
        <f t="shared" ref="H12:H18" si="4">(I12/I11*H11)</f>
        <v>3</v>
      </c>
      <c r="I12" s="114">
        <v>25</v>
      </c>
      <c r="J12" s="115">
        <f>(I12/I11*J11)</f>
        <v>100</v>
      </c>
      <c r="K12" s="113">
        <f>(P12/P11*K11)</f>
        <v>1.7200000000000002</v>
      </c>
      <c r="L12" s="113">
        <f>(P12/P11*L11)</f>
        <v>1.7200000000000002</v>
      </c>
      <c r="M12" s="113">
        <f>(P12/P11*M11)</f>
        <v>1.7200000000000002</v>
      </c>
      <c r="N12" s="113">
        <f>(P12/P11*N11)</f>
        <v>1.7200000000000002</v>
      </c>
      <c r="O12" s="113">
        <f>(P12/P11*O11)</f>
        <v>1.7200000000000002</v>
      </c>
      <c r="P12" s="116">
        <v>43</v>
      </c>
      <c r="Q12" s="117">
        <f>(P12/P11*Q11)</f>
        <v>57.333333333333336</v>
      </c>
      <c r="R12" s="118">
        <f>SUM(I12,P12)</f>
        <v>68</v>
      </c>
      <c r="S12" s="119" t="s">
        <v>55</v>
      </c>
      <c r="T12" s="119" t="s">
        <v>55</v>
      </c>
    </row>
    <row r="13" spans="1:20" s="120" customFormat="1" x14ac:dyDescent="0.25">
      <c r="A13" s="121">
        <v>2</v>
      </c>
      <c r="B13" s="140">
        <v>261220507503</v>
      </c>
      <c r="C13" s="141" t="s">
        <v>166</v>
      </c>
      <c r="D13" s="113">
        <f t="shared" si="0"/>
        <v>2.88</v>
      </c>
      <c r="E13" s="113">
        <f t="shared" si="1"/>
        <v>2.88</v>
      </c>
      <c r="F13" s="113">
        <f t="shared" si="2"/>
        <v>2.88</v>
      </c>
      <c r="G13" s="113">
        <f t="shared" si="3"/>
        <v>2.88</v>
      </c>
      <c r="H13" s="113">
        <f t="shared" si="4"/>
        <v>2.88</v>
      </c>
      <c r="I13" s="114">
        <v>24</v>
      </c>
      <c r="J13" s="115">
        <f t="shared" ref="J13:J18" si="5">(I13/I12*J12)</f>
        <v>96</v>
      </c>
      <c r="K13" s="113">
        <f t="shared" ref="K13:K18" si="6">(P13/P12*K12)</f>
        <v>1.7200000000000002</v>
      </c>
      <c r="L13" s="113">
        <f t="shared" ref="L13:L18" si="7">(P13/P12*L12)</f>
        <v>1.7200000000000002</v>
      </c>
      <c r="M13" s="113">
        <f t="shared" ref="M13:M18" si="8">(P13/P12*M12)</f>
        <v>1.7200000000000002</v>
      </c>
      <c r="N13" s="113">
        <f t="shared" ref="N13:N18" si="9">(P13/P12*N12)</f>
        <v>1.7200000000000002</v>
      </c>
      <c r="O13" s="113">
        <f t="shared" ref="O13:O18" si="10">(P13/P12*O12)</f>
        <v>1.7200000000000002</v>
      </c>
      <c r="P13" s="116">
        <v>43</v>
      </c>
      <c r="Q13" s="122">
        <f t="shared" ref="Q13:Q18" si="11">(P13/P12*Q12)</f>
        <v>57.333333333333336</v>
      </c>
      <c r="R13" s="118">
        <f t="shared" ref="R13:R18" si="12">SUM(I13,P13)</f>
        <v>67</v>
      </c>
      <c r="S13" s="119" t="s">
        <v>55</v>
      </c>
      <c r="T13" s="119" t="s">
        <v>55</v>
      </c>
    </row>
    <row r="14" spans="1:20" s="120" customFormat="1" x14ac:dyDescent="0.25">
      <c r="A14" s="110">
        <v>3</v>
      </c>
      <c r="B14" s="140">
        <v>261220507505</v>
      </c>
      <c r="C14" s="141" t="s">
        <v>167</v>
      </c>
      <c r="D14" s="113">
        <f t="shared" si="0"/>
        <v>3</v>
      </c>
      <c r="E14" s="113">
        <f t="shared" si="1"/>
        <v>3</v>
      </c>
      <c r="F14" s="113">
        <f t="shared" si="2"/>
        <v>3</v>
      </c>
      <c r="G14" s="113">
        <f t="shared" si="3"/>
        <v>3</v>
      </c>
      <c r="H14" s="113">
        <f t="shared" si="4"/>
        <v>3</v>
      </c>
      <c r="I14" s="114">
        <v>25</v>
      </c>
      <c r="J14" s="115">
        <f t="shared" si="5"/>
        <v>100</v>
      </c>
      <c r="K14" s="113">
        <f t="shared" si="6"/>
        <v>1.5200000000000002</v>
      </c>
      <c r="L14" s="113">
        <f t="shared" si="7"/>
        <v>1.5200000000000002</v>
      </c>
      <c r="M14" s="113">
        <f t="shared" si="8"/>
        <v>1.5200000000000002</v>
      </c>
      <c r="N14" s="113">
        <f t="shared" si="9"/>
        <v>1.5200000000000002</v>
      </c>
      <c r="O14" s="113">
        <f t="shared" si="10"/>
        <v>1.5200000000000002</v>
      </c>
      <c r="P14" s="116">
        <v>38</v>
      </c>
      <c r="Q14" s="122">
        <f t="shared" si="11"/>
        <v>50.666666666666671</v>
      </c>
      <c r="R14" s="118">
        <f t="shared" si="12"/>
        <v>63</v>
      </c>
      <c r="S14" s="119" t="s">
        <v>55</v>
      </c>
      <c r="T14" s="119" t="s">
        <v>55</v>
      </c>
    </row>
    <row r="15" spans="1:20" s="120" customFormat="1" x14ac:dyDescent="0.25">
      <c r="A15" s="110">
        <v>4</v>
      </c>
      <c r="B15" s="140">
        <v>261220507506</v>
      </c>
      <c r="C15" s="141" t="s">
        <v>168</v>
      </c>
      <c r="D15" s="113">
        <f t="shared" si="0"/>
        <v>3</v>
      </c>
      <c r="E15" s="113">
        <f t="shared" si="1"/>
        <v>3</v>
      </c>
      <c r="F15" s="113">
        <f t="shared" si="2"/>
        <v>3</v>
      </c>
      <c r="G15" s="113">
        <f t="shared" si="3"/>
        <v>3</v>
      </c>
      <c r="H15" s="113">
        <f t="shared" si="4"/>
        <v>3</v>
      </c>
      <c r="I15" s="114">
        <v>25</v>
      </c>
      <c r="J15" s="115">
        <f t="shared" si="5"/>
        <v>100</v>
      </c>
      <c r="K15" s="113">
        <f t="shared" si="6"/>
        <v>1.7200000000000002</v>
      </c>
      <c r="L15" s="113">
        <f t="shared" si="7"/>
        <v>1.7200000000000002</v>
      </c>
      <c r="M15" s="113">
        <f t="shared" si="8"/>
        <v>1.7200000000000002</v>
      </c>
      <c r="N15" s="113">
        <f t="shared" si="9"/>
        <v>1.7200000000000002</v>
      </c>
      <c r="O15" s="113">
        <f t="shared" si="10"/>
        <v>1.7200000000000002</v>
      </c>
      <c r="P15" s="116">
        <v>43</v>
      </c>
      <c r="Q15" s="117">
        <f t="shared" si="11"/>
        <v>57.333333333333336</v>
      </c>
      <c r="R15" s="118">
        <f t="shared" si="12"/>
        <v>68</v>
      </c>
      <c r="S15" s="119" t="s">
        <v>55</v>
      </c>
      <c r="T15" s="119" t="s">
        <v>55</v>
      </c>
    </row>
    <row r="16" spans="1:20" s="120" customFormat="1" x14ac:dyDescent="0.25">
      <c r="A16" s="121">
        <v>5</v>
      </c>
      <c r="B16" s="140">
        <v>261220507507</v>
      </c>
      <c r="C16" s="141" t="s">
        <v>169</v>
      </c>
      <c r="D16" s="113">
        <f t="shared" si="0"/>
        <v>2.88</v>
      </c>
      <c r="E16" s="113">
        <f t="shared" si="1"/>
        <v>2.88</v>
      </c>
      <c r="F16" s="113">
        <f t="shared" si="2"/>
        <v>2.88</v>
      </c>
      <c r="G16" s="113">
        <f t="shared" si="3"/>
        <v>2.88</v>
      </c>
      <c r="H16" s="113">
        <f t="shared" si="4"/>
        <v>2.88</v>
      </c>
      <c r="I16" s="114">
        <v>24</v>
      </c>
      <c r="J16" s="115">
        <f t="shared" si="5"/>
        <v>96</v>
      </c>
      <c r="K16" s="113">
        <f t="shared" si="6"/>
        <v>1.5200000000000002</v>
      </c>
      <c r="L16" s="113">
        <f t="shared" si="7"/>
        <v>1.5200000000000002</v>
      </c>
      <c r="M16" s="113">
        <f t="shared" si="8"/>
        <v>1.5200000000000002</v>
      </c>
      <c r="N16" s="113">
        <f t="shared" si="9"/>
        <v>1.5200000000000002</v>
      </c>
      <c r="O16" s="113">
        <f t="shared" si="10"/>
        <v>1.5200000000000002</v>
      </c>
      <c r="P16" s="116">
        <v>38</v>
      </c>
      <c r="Q16" s="122">
        <f t="shared" si="11"/>
        <v>50.666666666666671</v>
      </c>
      <c r="R16" s="118">
        <f t="shared" si="12"/>
        <v>62</v>
      </c>
      <c r="S16" s="119" t="s">
        <v>55</v>
      </c>
      <c r="T16" s="119" t="s">
        <v>55</v>
      </c>
    </row>
    <row r="17" spans="1:20" s="120" customFormat="1" x14ac:dyDescent="0.25">
      <c r="A17" s="110">
        <v>6</v>
      </c>
      <c r="B17" s="140">
        <v>261220507508</v>
      </c>
      <c r="C17" s="141" t="s">
        <v>170</v>
      </c>
      <c r="D17" s="113">
        <f t="shared" si="0"/>
        <v>3</v>
      </c>
      <c r="E17" s="113">
        <f t="shared" si="1"/>
        <v>3</v>
      </c>
      <c r="F17" s="113">
        <f t="shared" si="2"/>
        <v>3</v>
      </c>
      <c r="G17" s="113">
        <f t="shared" si="3"/>
        <v>3</v>
      </c>
      <c r="H17" s="113">
        <f t="shared" si="4"/>
        <v>3</v>
      </c>
      <c r="I17" s="114">
        <v>25</v>
      </c>
      <c r="J17" s="115">
        <f t="shared" si="5"/>
        <v>100</v>
      </c>
      <c r="K17" s="113">
        <f t="shared" si="6"/>
        <v>1.5200000000000002</v>
      </c>
      <c r="L17" s="113">
        <f t="shared" si="7"/>
        <v>1.5200000000000002</v>
      </c>
      <c r="M17" s="113">
        <f t="shared" si="8"/>
        <v>1.5200000000000002</v>
      </c>
      <c r="N17" s="113">
        <f t="shared" si="9"/>
        <v>1.5200000000000002</v>
      </c>
      <c r="O17" s="113">
        <f t="shared" si="10"/>
        <v>1.5200000000000002</v>
      </c>
      <c r="P17" s="116">
        <v>38</v>
      </c>
      <c r="Q17" s="122">
        <f t="shared" si="11"/>
        <v>50.666666666666671</v>
      </c>
      <c r="R17" s="118">
        <f t="shared" si="12"/>
        <v>63</v>
      </c>
      <c r="S17" s="119" t="s">
        <v>55</v>
      </c>
      <c r="T17" s="119" t="s">
        <v>55</v>
      </c>
    </row>
    <row r="18" spans="1:20" s="120" customFormat="1" ht="22.5" thickBot="1" x14ac:dyDescent="0.3">
      <c r="A18" s="110">
        <v>7</v>
      </c>
      <c r="B18" s="142">
        <v>261220507509</v>
      </c>
      <c r="C18" s="143" t="s">
        <v>171</v>
      </c>
      <c r="D18" s="113">
        <f t="shared" si="0"/>
        <v>3</v>
      </c>
      <c r="E18" s="113">
        <f t="shared" si="1"/>
        <v>3</v>
      </c>
      <c r="F18" s="113">
        <f t="shared" si="2"/>
        <v>3</v>
      </c>
      <c r="G18" s="113">
        <f t="shared" si="3"/>
        <v>3</v>
      </c>
      <c r="H18" s="113">
        <f t="shared" si="4"/>
        <v>3</v>
      </c>
      <c r="I18" s="114">
        <v>25</v>
      </c>
      <c r="J18" s="115">
        <f t="shared" si="5"/>
        <v>100</v>
      </c>
      <c r="K18" s="113">
        <f t="shared" si="6"/>
        <v>1.7200000000000002</v>
      </c>
      <c r="L18" s="113">
        <f t="shared" si="7"/>
        <v>1.7200000000000002</v>
      </c>
      <c r="M18" s="113">
        <f t="shared" si="8"/>
        <v>1.7200000000000002</v>
      </c>
      <c r="N18" s="113">
        <f t="shared" si="9"/>
        <v>1.7200000000000002</v>
      </c>
      <c r="O18" s="113">
        <f t="shared" si="10"/>
        <v>1.7200000000000002</v>
      </c>
      <c r="P18" s="116">
        <v>43</v>
      </c>
      <c r="Q18" s="122">
        <f t="shared" si="11"/>
        <v>57.333333333333336</v>
      </c>
      <c r="R18" s="118">
        <f t="shared" si="12"/>
        <v>68</v>
      </c>
      <c r="S18" s="119" t="s">
        <v>55</v>
      </c>
      <c r="T18" s="119" t="s">
        <v>55</v>
      </c>
    </row>
    <row r="19" spans="1:20" s="120" customFormat="1" x14ac:dyDescent="0.25">
      <c r="A19" s="121">
        <v>8</v>
      </c>
      <c r="B19" s="111"/>
      <c r="C19" s="112"/>
      <c r="D19" s="113"/>
      <c r="E19" s="113"/>
      <c r="F19" s="113"/>
      <c r="G19" s="113"/>
      <c r="H19" s="113"/>
      <c r="I19" s="114"/>
      <c r="J19" s="115"/>
      <c r="K19" s="113"/>
      <c r="L19" s="113"/>
      <c r="M19" s="113"/>
      <c r="N19" s="113"/>
      <c r="O19" s="113"/>
      <c r="P19" s="116"/>
      <c r="Q19" s="122"/>
      <c r="R19" s="118"/>
      <c r="S19" s="119"/>
      <c r="T19" s="119"/>
    </row>
    <row r="20" spans="1:20" s="120" customFormat="1" x14ac:dyDescent="0.25">
      <c r="A20" s="110">
        <v>9</v>
      </c>
      <c r="B20" s="111"/>
      <c r="C20" s="112"/>
      <c r="D20" s="113"/>
      <c r="E20" s="113"/>
      <c r="F20" s="113"/>
      <c r="G20" s="113"/>
      <c r="H20" s="113"/>
      <c r="I20" s="114"/>
      <c r="J20" s="115"/>
      <c r="K20" s="113"/>
      <c r="L20" s="113"/>
      <c r="M20" s="113"/>
      <c r="N20" s="113"/>
      <c r="O20" s="113"/>
      <c r="P20" s="116"/>
      <c r="Q20" s="122"/>
      <c r="R20" s="118"/>
      <c r="S20" s="119"/>
      <c r="T20" s="119"/>
    </row>
    <row r="21" spans="1:20" s="120" customFormat="1" x14ac:dyDescent="0.25">
      <c r="A21" s="110">
        <v>10</v>
      </c>
      <c r="B21" s="111"/>
      <c r="C21" s="112"/>
      <c r="D21" s="113"/>
      <c r="E21" s="113"/>
      <c r="F21" s="113"/>
      <c r="G21" s="113"/>
      <c r="H21" s="113"/>
      <c r="I21" s="114"/>
      <c r="J21" s="115"/>
      <c r="K21" s="113"/>
      <c r="L21" s="113"/>
      <c r="M21" s="113"/>
      <c r="N21" s="113"/>
      <c r="O21" s="113"/>
      <c r="P21" s="116"/>
      <c r="Q21" s="122"/>
      <c r="R21" s="118"/>
      <c r="S21" s="119"/>
      <c r="T21" s="119"/>
    </row>
    <row r="22" spans="1:20" s="120" customFormat="1" x14ac:dyDescent="0.25">
      <c r="A22" s="121">
        <v>11</v>
      </c>
      <c r="B22" s="111"/>
      <c r="C22" s="112"/>
      <c r="D22" s="113"/>
      <c r="E22" s="113"/>
      <c r="F22" s="113"/>
      <c r="G22" s="113"/>
      <c r="H22" s="113"/>
      <c r="I22" s="114"/>
      <c r="J22" s="115"/>
      <c r="K22" s="113"/>
      <c r="L22" s="113"/>
      <c r="M22" s="113"/>
      <c r="N22" s="113"/>
      <c r="O22" s="113"/>
      <c r="P22" s="116"/>
      <c r="Q22" s="122"/>
      <c r="R22" s="118"/>
      <c r="S22" s="119"/>
      <c r="T22" s="119"/>
    </row>
    <row r="23" spans="1:20" s="120" customFormat="1" x14ac:dyDescent="0.25">
      <c r="A23" s="110">
        <v>12</v>
      </c>
      <c r="B23" s="111"/>
      <c r="C23" s="112"/>
      <c r="D23" s="113"/>
      <c r="E23" s="113"/>
      <c r="F23" s="113"/>
      <c r="G23" s="113"/>
      <c r="H23" s="113"/>
      <c r="I23" s="114"/>
      <c r="J23" s="115"/>
      <c r="K23" s="113"/>
      <c r="L23" s="113"/>
      <c r="M23" s="113"/>
      <c r="N23" s="113"/>
      <c r="O23" s="113"/>
      <c r="P23" s="116"/>
      <c r="Q23" s="122"/>
      <c r="R23" s="118"/>
      <c r="S23" s="119"/>
      <c r="T23" s="119"/>
    </row>
    <row r="24" spans="1:20" s="120" customFormat="1" x14ac:dyDescent="0.25">
      <c r="A24" s="110">
        <v>13</v>
      </c>
      <c r="B24" s="111"/>
      <c r="C24" s="112"/>
      <c r="D24" s="113"/>
      <c r="E24" s="113"/>
      <c r="F24" s="113"/>
      <c r="G24" s="113"/>
      <c r="H24" s="113"/>
      <c r="I24" s="114"/>
      <c r="J24" s="115"/>
      <c r="K24" s="113"/>
      <c r="L24" s="113"/>
      <c r="M24" s="113"/>
      <c r="N24" s="113"/>
      <c r="O24" s="113"/>
      <c r="P24" s="116"/>
      <c r="Q24" s="122"/>
      <c r="R24" s="118"/>
      <c r="S24" s="119"/>
      <c r="T24" s="119"/>
    </row>
    <row r="25" spans="1:20" s="120" customFormat="1" x14ac:dyDescent="0.25">
      <c r="A25" s="121">
        <v>14</v>
      </c>
      <c r="B25" s="111"/>
      <c r="C25" s="112"/>
      <c r="D25" s="113"/>
      <c r="E25" s="113"/>
      <c r="F25" s="113"/>
      <c r="G25" s="113"/>
      <c r="H25" s="113"/>
      <c r="I25" s="114"/>
      <c r="J25" s="115"/>
      <c r="K25" s="113"/>
      <c r="L25" s="113"/>
      <c r="M25" s="113"/>
      <c r="N25" s="113"/>
      <c r="O25" s="113"/>
      <c r="P25" s="116"/>
      <c r="Q25" s="117"/>
      <c r="R25" s="118"/>
      <c r="S25" s="119"/>
      <c r="T25" s="119"/>
    </row>
    <row r="26" spans="1:20" s="120" customFormat="1" x14ac:dyDescent="0.25">
      <c r="A26" s="110">
        <v>15</v>
      </c>
      <c r="B26" s="111"/>
      <c r="C26" s="112"/>
      <c r="D26" s="113"/>
      <c r="E26" s="113"/>
      <c r="F26" s="113"/>
      <c r="G26" s="113"/>
      <c r="H26" s="113"/>
      <c r="I26" s="114"/>
      <c r="J26" s="115"/>
      <c r="K26" s="113"/>
      <c r="L26" s="113"/>
      <c r="M26" s="113"/>
      <c r="N26" s="113"/>
      <c r="O26" s="113"/>
      <c r="P26" s="116"/>
      <c r="Q26" s="122"/>
      <c r="R26" s="118"/>
      <c r="S26" s="119"/>
      <c r="T26" s="119"/>
    </row>
    <row r="27" spans="1:20" s="120" customFormat="1" x14ac:dyDescent="0.25">
      <c r="A27" s="110">
        <v>16</v>
      </c>
      <c r="B27" s="111"/>
      <c r="C27" s="112"/>
      <c r="D27" s="113"/>
      <c r="E27" s="113"/>
      <c r="F27" s="113"/>
      <c r="G27" s="113"/>
      <c r="H27" s="113"/>
      <c r="I27" s="116"/>
      <c r="J27" s="115"/>
      <c r="K27" s="113"/>
      <c r="L27" s="113"/>
      <c r="M27" s="113"/>
      <c r="N27" s="113"/>
      <c r="O27" s="113"/>
      <c r="P27" s="116"/>
      <c r="Q27" s="122"/>
      <c r="R27" s="118"/>
      <c r="S27" s="119"/>
      <c r="T27" s="119"/>
    </row>
    <row r="28" spans="1:20" s="120" customFormat="1" x14ac:dyDescent="0.25">
      <c r="A28" s="121">
        <v>17</v>
      </c>
      <c r="B28" s="111"/>
      <c r="C28" s="112"/>
      <c r="D28" s="113"/>
      <c r="E28" s="113"/>
      <c r="F28" s="113"/>
      <c r="G28" s="113"/>
      <c r="H28" s="113"/>
      <c r="I28" s="113"/>
      <c r="J28" s="123"/>
      <c r="K28" s="113"/>
      <c r="L28" s="113"/>
      <c r="M28" s="113"/>
      <c r="N28" s="113"/>
      <c r="O28" s="113"/>
      <c r="P28" s="113"/>
      <c r="Q28" s="117" t="str">
        <f>IF(AND(C28="",B28=""),"",IF(AND(D$11&gt;0,OR(K$11=0,K$11="")),IF(OR(D28="UR",D28="AB"),"AB",(D28/D$11)*Q$11),IF($C28="","",(IF(AND(D$11&gt;0,OR(D28="AB",D28="UR"),K$11&gt;0,OR(#REF!="AB",#REF!="UR")),"AB",(IF(AND(D$11&gt;0,K$11&gt;0),(Q$11*(IF(OR(D28="AB",D28="UR"),0,D28)+IF(OR(#REF!="AB",#REF!="UR"),0,#REF!)))/(D$11+K$11),IF(D$11&gt;0,(Q$11*D28)/D$11,IF(K$11&gt;0,(Q$11*#REF!)/K$11,"")))))))))</f>
        <v/>
      </c>
      <c r="R28" s="124" t="str">
        <f>IF(AND(C28="",B28=""),"",IF(AND(E$11&gt;0,OR(L$11=0,L$11="")),IF(OR(E28="UR",E28="AB"),"AB",(E28/E$11)*#REF!),IF($C28="","",(IF(AND(E$11&gt;0,OR(E28="AB",E28="UR"),L$11&gt;0,OR(L28="AB",L28="UR")),"AB",(IF(AND(E$11&gt;0,L$11&gt;0),(#REF!*(IF(OR(E28="AB",E28="UR"),0,E28)+IF(OR(L28="AB",L28="UR"),0,L28)))/(E$11+L$11),IF(E$11&gt;0,(#REF!*E28)/E$11,IF(L$11&gt;0,(#REF!*L28)/L$11,"")))))))))</f>
        <v/>
      </c>
      <c r="S28" s="125"/>
      <c r="T28" s="125"/>
    </row>
    <row r="29" spans="1:20" s="120" customFormat="1" x14ac:dyDescent="0.25">
      <c r="A29" s="110">
        <v>18</v>
      </c>
      <c r="B29" s="111"/>
      <c r="C29" s="112"/>
      <c r="D29" s="113"/>
      <c r="E29" s="113"/>
      <c r="F29" s="113"/>
      <c r="G29" s="113"/>
      <c r="H29" s="113"/>
      <c r="I29" s="113"/>
      <c r="J29" s="123"/>
      <c r="K29" s="113"/>
      <c r="L29" s="113"/>
      <c r="M29" s="113"/>
      <c r="N29" s="113"/>
      <c r="O29" s="113"/>
      <c r="P29" s="113"/>
      <c r="Q29" s="117" t="str">
        <f>IF(AND(C29="",B29=""),"",IF(AND(D$11&gt;0,OR(K$11=0,K$11="")),IF(OR(D29="UR",D29="AB"),"AB",(D29/D$11)*Q$11),IF($C29="","",(IF(AND(D$11&gt;0,OR(D29="AB",D29="UR"),K$11&gt;0,OR(#REF!="AB",#REF!="UR")),"AB",(IF(AND(D$11&gt;0,K$11&gt;0),(Q$11*(IF(OR(D29="AB",D29="UR"),0,D29)+IF(OR(#REF!="AB",#REF!="UR"),0,#REF!)))/(D$11+K$11),IF(D$11&gt;0,(Q$11*D29)/D$11,IF(K$11&gt;0,(Q$11*#REF!)/K$11,"")))))))))</f>
        <v/>
      </c>
      <c r="R29" s="124" t="str">
        <f>IF(AND(C29="",B29=""),"",IF(AND(E$11&gt;0,OR(L$11=0,L$11="")),IF(OR(E29="UR",E29="AB"),"AB",(E29/E$11)*#REF!),IF($C29="","",(IF(AND(E$11&gt;0,OR(E29="AB",E29="UR"),L$11&gt;0,OR(L29="AB",L29="UR")),"AB",(IF(AND(E$11&gt;0,L$11&gt;0),(#REF!*(IF(OR(E29="AB",E29="UR"),0,E29)+IF(OR(L29="AB",L29="UR"),0,L29)))/(E$11+L$11),IF(E$11&gt;0,(#REF!*E29)/E$11,IF(L$11&gt;0,(#REF!*L29)/L$11,"")))))))))</f>
        <v/>
      </c>
      <c r="S29" s="125"/>
      <c r="T29" s="125"/>
    </row>
    <row r="30" spans="1:20" s="120" customFormat="1" x14ac:dyDescent="0.25">
      <c r="A30" s="110">
        <v>19</v>
      </c>
      <c r="B30" s="111"/>
      <c r="C30" s="112"/>
      <c r="D30" s="126">
        <f>AVERAGE(D12:D26)</f>
        <v>2.9657142857142853</v>
      </c>
      <c r="E30" s="127">
        <f>AVERAGE(E12:E26)</f>
        <v>2.9657142857142853</v>
      </c>
      <c r="F30" s="127">
        <f>AVERAGE(F12:F26)</f>
        <v>2.9657142857142853</v>
      </c>
      <c r="G30" s="127">
        <f>AVERAGE(G12:G26)</f>
        <v>2.9657142857142853</v>
      </c>
      <c r="H30" s="127">
        <f>AVERAGE(H12:H26)</f>
        <v>2.9657142857142853</v>
      </c>
      <c r="I30" s="113"/>
      <c r="J30" s="123"/>
      <c r="K30" s="128">
        <f>AVERAGE(K12:K26)</f>
        <v>1.6342857142857146</v>
      </c>
      <c r="L30" s="128">
        <f>AVERAGE(L12:L26)</f>
        <v>1.6342857142857146</v>
      </c>
      <c r="M30" s="128">
        <f>AVERAGE(M12:M26)</f>
        <v>1.6342857142857146</v>
      </c>
      <c r="N30" s="128">
        <f>AVERAGE(N12:N26)</f>
        <v>1.6342857142857146</v>
      </c>
      <c r="O30" s="128">
        <f>AVERAGE(O12:O26)</f>
        <v>1.6342857142857146</v>
      </c>
      <c r="P30" s="113"/>
      <c r="Q30" s="117">
        <f>COUNTIF(Q12:Q26, "&gt;55")</f>
        <v>4</v>
      </c>
      <c r="R30" s="129">
        <f>COUNTIF(R12:R26,"&gt;55")</f>
        <v>7</v>
      </c>
      <c r="S30" s="130">
        <f>COUNTIF(S12:S26, "P")</f>
        <v>7</v>
      </c>
      <c r="T30" s="131">
        <f>COUNTIF(T12:T26, "P")</f>
        <v>7</v>
      </c>
    </row>
    <row r="31" spans="1:20" s="120" customFormat="1" x14ac:dyDescent="0.25">
      <c r="A31" s="121">
        <v>20</v>
      </c>
      <c r="B31" s="111"/>
      <c r="C31" s="112"/>
      <c r="D31" s="113"/>
      <c r="E31" s="113"/>
      <c r="F31" s="113"/>
      <c r="G31" s="113"/>
      <c r="H31" s="113"/>
      <c r="I31" s="113"/>
      <c r="J31" s="123"/>
      <c r="K31" s="113"/>
      <c r="L31" s="113"/>
      <c r="M31" s="113"/>
      <c r="N31" s="113"/>
      <c r="O31" s="113"/>
      <c r="P31" s="113"/>
      <c r="Q31" s="117"/>
      <c r="R31" s="124"/>
      <c r="S31" s="132"/>
      <c r="T31" s="132"/>
    </row>
    <row r="32" spans="1:20" s="120" customFormat="1" x14ac:dyDescent="0.25">
      <c r="A32" s="110">
        <v>21</v>
      </c>
      <c r="B32" s="111"/>
      <c r="C32" s="112"/>
      <c r="D32" s="113"/>
      <c r="E32" s="113"/>
      <c r="F32" s="113"/>
      <c r="G32" s="113"/>
      <c r="H32" s="133">
        <f>AVERAGE(D30:H30)</f>
        <v>2.9657142857142853</v>
      </c>
      <c r="I32" s="113"/>
      <c r="J32" s="123"/>
      <c r="K32" s="113"/>
      <c r="L32" s="113"/>
      <c r="M32" s="113"/>
      <c r="N32" s="113"/>
      <c r="O32" s="134">
        <f>AVERAGE(K30:O30)</f>
        <v>1.6342857142857146</v>
      </c>
      <c r="P32" s="113"/>
      <c r="Q32" s="117" t="str">
        <f>IF(AND(C32="",B32=""),"",IF(AND(D$11&gt;0,OR(K$11=0,K$11="")),IF(OR(D32="UR",D32="AB"),"AB",(D32/D$11)*Q$11),IF($C32="","",(IF(AND(D$11&gt;0,OR(D32="AB",D32="UR"),K$11&gt;0,OR(#REF!="AB",#REF!="UR")),"AB",(IF(AND(D$11&gt;0,K$11&gt;0),(Q$11*(IF(OR(D32="AB",D32="UR"),0,D32)+IF(OR(#REF!="AB",#REF!="UR"),0,#REF!)))/(D$11+K$11),IF(D$11&gt;0,(Q$11*D32)/D$11,IF(K$11&gt;0,(Q$11*#REF!)/K$11,"")))))))))</f>
        <v/>
      </c>
      <c r="R32" s="124" t="str">
        <f>IF(AND(C32="",B32=""),"",IF(AND(E$11&gt;0,OR(L$11=0,L$11="")),IF(OR(E32="UR",E32="AB"),"AB",(E32/E$11)*#REF!),IF($C32="","",(IF(AND(E$11&gt;0,OR(E32="AB",E32="UR"),L$11&gt;0,OR(L32="AB",L32="UR")),"AB",(IF(AND(E$11&gt;0,L$11&gt;0),(#REF!*(IF(OR(E32="AB",E32="UR"),0,E32)+IF(OR(L32="AB",L32="UR"),0,L32)))/(E$11+L$11),IF(E$11&gt;0,(#REF!*E32)/E$11,IF(L$11&gt;0,(#REF!*L32)/L$11,"")))))))))</f>
        <v/>
      </c>
      <c r="S32" s="125"/>
      <c r="T32" s="125"/>
    </row>
    <row r="33" spans="1:20" s="120" customFormat="1" x14ac:dyDescent="0.25">
      <c r="A33" s="110">
        <v>22</v>
      </c>
      <c r="B33" s="111"/>
      <c r="C33" s="112"/>
      <c r="D33" s="113"/>
      <c r="E33" s="113"/>
      <c r="F33" s="113"/>
      <c r="G33" s="113"/>
      <c r="H33" s="113"/>
      <c r="I33" s="113"/>
      <c r="J33" s="123"/>
      <c r="K33" s="113"/>
      <c r="L33" s="113"/>
      <c r="M33" s="113"/>
      <c r="N33" s="113"/>
      <c r="O33" s="113"/>
      <c r="P33" s="113"/>
      <c r="Q33" s="117" t="str">
        <f>IF(AND(C33="",B33=""),"",IF(AND(D$11&gt;0,OR(K$11=0,K$11="")),IF(OR(D33="UR",D33="AB"),"AB",(D33/D$11)*Q$11),IF($C33="","",(IF(AND(D$11&gt;0,OR(D33="AB",D33="UR"),K$11&gt;0,OR(#REF!="AB",#REF!="UR")),"AB",(IF(AND(D$11&gt;0,K$11&gt;0),(Q$11*(IF(OR(D33="AB",D33="UR"),0,D33)+IF(OR(#REF!="AB",#REF!="UR"),0,#REF!)))/(D$11+K$11),IF(D$11&gt;0,(Q$11*D33)/D$11,IF(K$11&gt;0,(Q$11*#REF!)/K$11,"")))))))))</f>
        <v/>
      </c>
      <c r="R33" s="124" t="str">
        <f>IF(AND(C33="",B33=""),"",IF(AND(E$11&gt;0,OR(L$11=0,L$11="")),IF(OR(E33="UR",E33="AB"),"AB",(E33/E$11)*#REF!),IF($C33="","",(IF(AND(E$11&gt;0,OR(E33="AB",E33="UR"),L$11&gt;0,OR(L33="AB",L33="UR")),"AB",(IF(AND(E$11&gt;0,L$11&gt;0),(#REF!*(IF(OR(E33="AB",E33="UR"),0,E33)+IF(OR(L33="AB",L33="UR"),0,L33)))/(E$11+L$11),IF(E$11&gt;0,(#REF!*E33)/E$11,IF(L$11&gt;0,(#REF!*L33)/L$11,"")))))))))</f>
        <v/>
      </c>
      <c r="S33" s="125"/>
      <c r="T33" s="125"/>
    </row>
    <row r="34" spans="1:20" s="120" customFormat="1" ht="21.75" customHeight="1" x14ac:dyDescent="0.25">
      <c r="A34" s="121">
        <v>23</v>
      </c>
      <c r="B34" s="111"/>
      <c r="C34" s="112"/>
      <c r="D34" s="113"/>
      <c r="E34" s="113"/>
      <c r="F34" s="113"/>
      <c r="G34" s="113"/>
      <c r="H34" s="113"/>
      <c r="I34" s="113"/>
      <c r="J34" s="135"/>
      <c r="K34" s="113"/>
      <c r="L34" s="113"/>
      <c r="M34" s="113"/>
      <c r="N34" s="113"/>
      <c r="O34" s="113"/>
      <c r="P34" s="113"/>
      <c r="Q34" s="117" t="str">
        <f>IF(AND(C34="",B34=""),"",IF(AND(D$11&gt;0,OR(K$11=0,K$11="")),IF(OR(D34="UR",D34="AB"),"AB",(D34/D$11)*Q$11),IF($C34="","",(IF(AND(D$11&gt;0,OR(D34="AB",D34="UR"),K$11&gt;0,OR(#REF!="AB",#REF!="UR")),"AB",(IF(AND(D$11&gt;0,K$11&gt;0),(Q$11*(IF(OR(D34="AB",D34="UR"),0,D34)+IF(OR(#REF!="AB",#REF!="UR"),0,#REF!)))/(D$11+K$11),IF(D$11&gt;0,(Q$11*D34)/D$11,IF(K$11&gt;0,(Q$11*#REF!)/K$11,"")))))))))</f>
        <v/>
      </c>
      <c r="R34" s="124" t="str">
        <f>IF(AND(C34="",B34=""),"",IF(AND(E$11&gt;0,OR(L$11=0,L$11="")),IF(OR(E34="UR",E34="AB"),"AB",(E34/E$11)*#REF!),IF($C34="","",(IF(AND(E$11&gt;0,OR(E34="AB",E34="UR"),L$11&gt;0,OR(L34="AB",L34="UR")),"AB",(IF(AND(E$11&gt;0,L$11&gt;0),(#REF!*(IF(OR(E34="AB",E34="UR"),0,E34)+IF(OR(L34="AB",L34="UR"),0,L34)))/(E$11+L$11),IF(E$11&gt;0,(#REF!*E34)/E$11,IF(L$11&gt;0,(#REF!*L34)/L$11,"")))))))))</f>
        <v/>
      </c>
      <c r="S34" s="125"/>
      <c r="T34" s="125"/>
    </row>
    <row r="35" spans="1:20" s="120" customFormat="1" ht="22.5" thickBot="1" x14ac:dyDescent="0.3">
      <c r="A35" s="110">
        <v>24</v>
      </c>
      <c r="B35" s="136"/>
      <c r="C35" s="137"/>
      <c r="D35" s="138"/>
      <c r="E35" s="138"/>
      <c r="F35" s="138"/>
      <c r="G35" s="138"/>
      <c r="H35" s="138"/>
      <c r="I35" s="138"/>
      <c r="J35" s="139"/>
      <c r="K35" s="138"/>
      <c r="L35" s="138"/>
      <c r="M35" s="138"/>
      <c r="N35" s="138"/>
      <c r="O35" s="138"/>
      <c r="P35" s="138"/>
      <c r="Q35" s="117" t="str">
        <f>IF(AND(C35="",B35=""),"",IF(AND(D$11&gt;0,OR(K$11=0,K$11="")),IF(OR(D35="UR",D35="AB"),"AB",(D35/D$11)*Q$11),IF($C35="","",(IF(AND(D$11&gt;0,OR(D35="AB",D35="UR"),K$11&gt;0,OR(#REF!="AB",#REF!="UR")),"AB",(IF(AND(D$11&gt;0,K$11&gt;0),(Q$11*(IF(OR(D35="AB",D35="UR"),0,D35)+IF(OR(#REF!="AB",#REF!="UR"),0,#REF!)))/(D$11+K$11),IF(D$11&gt;0,(Q$11*D35)/D$11,IF(K$11&gt;0,(Q$11*#REF!)/K$11,"")))))))))</f>
        <v/>
      </c>
      <c r="R35" s="124" t="str">
        <f>IF(AND(C35="",B35=""),"",IF(AND(E$11&gt;0,OR(L$11=0,L$11="")),IF(OR(E35="UR",E35="AB"),"AB",(E35/E$11)*#REF!),IF($C35="","",(IF(AND(E$11&gt;0,OR(E35="AB",E35="UR"),L$11&gt;0,OR(L35="AB",L35="UR")),"AB",(IF(AND(E$11&gt;0,L$11&gt;0),(#REF!*(IF(OR(E35="AB",E35="UR"),0,E35)+IF(OR(L35="AB",L35="UR"),0,L35)))/(E$11+L$11),IF(E$11&gt;0,(#REF!*E35)/E$11,IF(L$11&gt;0,(#REF!*L35)/L$11,"")))))))))</f>
        <v/>
      </c>
      <c r="S35" s="125"/>
      <c r="T35" s="125"/>
    </row>
    <row r="36" spans="1:20" ht="23.25" customHeight="1" thickTop="1" thickBot="1" x14ac:dyDescent="0.3">
      <c r="A36" s="197" t="s">
        <v>38</v>
      </c>
      <c r="B36" s="198"/>
      <c r="C36" s="198"/>
      <c r="D36" s="198"/>
      <c r="E36" s="198"/>
      <c r="F36" s="198"/>
      <c r="G36" s="198"/>
      <c r="H36" s="198"/>
      <c r="I36" s="199"/>
      <c r="J36" s="65"/>
      <c r="K36" s="20"/>
      <c r="L36" s="200"/>
      <c r="M36" s="200"/>
      <c r="N36" s="200"/>
      <c r="O36" s="200"/>
      <c r="P36" s="13"/>
      <c r="Q36" s="13"/>
      <c r="R36" s="70"/>
      <c r="S36" s="42"/>
      <c r="T36" s="42"/>
    </row>
    <row r="37" spans="1:20" ht="23.25" thickTop="1" thickBot="1" x14ac:dyDescent="0.3">
      <c r="A37" s="28">
        <v>1</v>
      </c>
      <c r="B37" s="173" t="s">
        <v>39</v>
      </c>
      <c r="C37" s="173"/>
      <c r="D37" s="173"/>
      <c r="E37" s="173"/>
      <c r="F37" s="173"/>
      <c r="G37" s="173"/>
      <c r="H37" s="80">
        <f>H32</f>
        <v>2.9657142857142853</v>
      </c>
      <c r="I37" s="14">
        <v>3</v>
      </c>
      <c r="J37" s="66"/>
      <c r="K37" s="20"/>
      <c r="L37" s="201" t="s">
        <v>59</v>
      </c>
      <c r="M37" s="201"/>
      <c r="N37" s="201"/>
      <c r="O37" s="201"/>
      <c r="P37" s="13">
        <f>T30</f>
        <v>7</v>
      </c>
      <c r="Q37" s="13"/>
      <c r="R37" s="70"/>
      <c r="S37" s="42"/>
      <c r="T37" s="42"/>
    </row>
    <row r="38" spans="1:20" ht="23.25" thickTop="1" thickBot="1" x14ac:dyDescent="0.3">
      <c r="A38" s="28">
        <v>2</v>
      </c>
      <c r="B38" s="173" t="s">
        <v>40</v>
      </c>
      <c r="C38" s="173"/>
      <c r="D38" s="173"/>
      <c r="E38" s="173"/>
      <c r="F38" s="173"/>
      <c r="G38" s="173"/>
      <c r="H38" s="80">
        <f>O32</f>
        <v>1.6342857142857146</v>
      </c>
      <c r="I38" s="14">
        <v>3</v>
      </c>
      <c r="J38" s="66"/>
      <c r="K38" s="20"/>
      <c r="L38" s="202" t="s">
        <v>41</v>
      </c>
      <c r="M38" s="202"/>
      <c r="N38" s="202"/>
      <c r="O38" s="202"/>
      <c r="P38" s="13">
        <f>R30</f>
        <v>7</v>
      </c>
      <c r="Q38" s="13"/>
      <c r="R38" s="70"/>
      <c r="S38" s="42"/>
      <c r="T38" s="42"/>
    </row>
    <row r="39" spans="1:20" ht="23.25" thickTop="1" thickBot="1" x14ac:dyDescent="0.3">
      <c r="A39" s="28">
        <v>3</v>
      </c>
      <c r="B39" s="173" t="s">
        <v>51</v>
      </c>
      <c r="C39" s="173"/>
      <c r="D39" s="173"/>
      <c r="E39" s="173"/>
      <c r="F39" s="173"/>
      <c r="G39" s="173"/>
      <c r="H39" s="18">
        <f>(25/100*3)</f>
        <v>0.75</v>
      </c>
      <c r="I39" s="14">
        <v>3</v>
      </c>
      <c r="J39" s="66"/>
      <c r="K39" s="20"/>
      <c r="L39" s="203" t="s">
        <v>42</v>
      </c>
      <c r="M39" s="203"/>
      <c r="N39" s="203"/>
      <c r="O39" s="203"/>
      <c r="P39" s="15">
        <f>(P38/P37*100)</f>
        <v>100</v>
      </c>
      <c r="Q39" s="15"/>
      <c r="R39" s="71" t="str">
        <f t="shared" ref="R39" si="13">IFERROR((R38/R37)*100,"")</f>
        <v/>
      </c>
      <c r="S39" s="43"/>
      <c r="T39" s="43"/>
    </row>
    <row r="40" spans="1:20" ht="23.25" thickTop="1" thickBot="1" x14ac:dyDescent="0.3">
      <c r="A40" s="28">
        <v>4</v>
      </c>
      <c r="B40" s="173" t="s">
        <v>52</v>
      </c>
      <c r="C40" s="173"/>
      <c r="D40" s="173"/>
      <c r="E40" s="173"/>
      <c r="F40" s="173"/>
      <c r="G40" s="173"/>
      <c r="H40" s="18">
        <f>(75/100*3)</f>
        <v>2.25</v>
      </c>
      <c r="I40" s="14">
        <v>3</v>
      </c>
      <c r="J40" s="66"/>
      <c r="K40" s="20"/>
      <c r="L40" s="192" t="s">
        <v>57</v>
      </c>
      <c r="M40" s="192"/>
      <c r="N40" s="192"/>
      <c r="O40" s="192"/>
      <c r="P40" s="79">
        <v>3</v>
      </c>
      <c r="Q40" s="77"/>
      <c r="T40" s="43"/>
    </row>
    <row r="41" spans="1:20" ht="23.25" thickTop="1" thickBot="1" x14ac:dyDescent="0.3">
      <c r="A41" s="29">
        <v>5</v>
      </c>
      <c r="B41" s="194" t="s">
        <v>43</v>
      </c>
      <c r="C41" s="194"/>
      <c r="D41" s="194"/>
      <c r="E41" s="194"/>
      <c r="F41" s="194"/>
      <c r="G41" s="194"/>
      <c r="H41" s="19">
        <f>AVERAGE(H37:H38)</f>
        <v>2.2999999999999998</v>
      </c>
      <c r="I41" s="16">
        <v>3</v>
      </c>
      <c r="J41" s="67"/>
      <c r="K41" s="195"/>
      <c r="L41" s="195"/>
      <c r="M41" s="195"/>
      <c r="N41" s="195"/>
      <c r="O41" s="195"/>
      <c r="P41" s="196"/>
      <c r="Q41" s="17"/>
      <c r="R41" s="73"/>
      <c r="S41" s="44"/>
      <c r="T41" s="44"/>
    </row>
    <row r="42" spans="1:20" ht="22.5" thickTop="1" x14ac:dyDescent="0.25"/>
    <row r="43" spans="1:20" x14ac:dyDescent="0.25"/>
    <row r="44" spans="1:20" x14ac:dyDescent="0.25"/>
    <row r="45" spans="1:20" x14ac:dyDescent="0.25">
      <c r="P45" s="78"/>
    </row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protectedRanges>
    <protectedRange sqref="O2:O3 I5:J5 C2:C7 Q5:Q7 D11:P11 B12:P35 S12:T27" name="Range1"/>
  </protectedRanges>
  <dataConsolidate/>
  <mergeCells count="38">
    <mergeCell ref="N5:P5"/>
    <mergeCell ref="A1:R1"/>
    <mergeCell ref="A5:B5"/>
    <mergeCell ref="C5:E5"/>
    <mergeCell ref="F5:G5"/>
    <mergeCell ref="Q5:T5"/>
    <mergeCell ref="A2:B4"/>
    <mergeCell ref="F2:N2"/>
    <mergeCell ref="F3:N3"/>
    <mergeCell ref="F4:R4"/>
    <mergeCell ref="H5:M5"/>
    <mergeCell ref="P3:R3"/>
    <mergeCell ref="S3:T3"/>
    <mergeCell ref="B41:G41"/>
    <mergeCell ref="K41:P41"/>
    <mergeCell ref="A36:I36"/>
    <mergeCell ref="L36:O36"/>
    <mergeCell ref="B37:G37"/>
    <mergeCell ref="L37:O37"/>
    <mergeCell ref="B38:G38"/>
    <mergeCell ref="L38:O38"/>
    <mergeCell ref="B39:G39"/>
    <mergeCell ref="L39:O39"/>
    <mergeCell ref="C6:E6"/>
    <mergeCell ref="P6:T6"/>
    <mergeCell ref="H6:M6"/>
    <mergeCell ref="B40:G40"/>
    <mergeCell ref="A8:R8"/>
    <mergeCell ref="A9:A11"/>
    <mergeCell ref="B9:B11"/>
    <mergeCell ref="C9:C10"/>
    <mergeCell ref="D9:I9"/>
    <mergeCell ref="K9:O9"/>
    <mergeCell ref="A6:B6"/>
    <mergeCell ref="F6:G6"/>
    <mergeCell ref="N6:O6"/>
    <mergeCell ref="L40:O40"/>
    <mergeCell ref="C7:E7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Sheet3!$G$7:$G$14</xm:f>
          </x14:formula1>
          <xm:sqref>P6:T7</xm:sqref>
        </x14:dataValidation>
        <x14:dataValidation type="list" allowBlank="1" showInputMessage="1" showErrorMessage="1" xr:uid="{00000000-0002-0000-0200-000001000000}">
          <x14:formula1>
            <xm:f>Sheet3!$G$18:$G$21</xm:f>
          </x14:formula1>
          <xm:sqref>H6:H7 L6:M7 I6:K6</xm:sqref>
        </x14:dataValidation>
        <x14:dataValidation type="list" allowBlank="1" showInputMessage="1" showErrorMessage="1" xr:uid="{00000000-0002-0000-0200-000002000000}">
          <x14:formula1>
            <xm:f>Sheet3!$H$8:$H$10</xm:f>
          </x14:formula1>
          <xm:sqref>S3:T3</xm:sqref>
        </x14:dataValidation>
        <x14:dataValidation type="list" allowBlank="1" showInputMessage="1" showErrorMessage="1" xr:uid="{00000000-0002-0000-0200-000003000000}">
          <x14:formula1>
            <xm:f>Sheet3!$C$8:$C$49</xm:f>
          </x14:formula1>
          <xm:sqref>C7:E7</xm:sqref>
        </x14:dataValidation>
        <x14:dataValidation type="list" allowBlank="1" showInputMessage="1" showErrorMessage="1" xr:uid="{00000000-0002-0000-0200-000004000000}">
          <x14:formula1>
            <xm:f>Sheet3!$E$7:$E$48</xm:f>
          </x14:formula1>
          <xm:sqref>Q5:T5</xm:sqref>
        </x14:dataValidation>
        <x14:dataValidation type="list" allowBlank="1" showInputMessage="1" showErrorMessage="1" xr:uid="{00000000-0002-0000-0200-000005000000}">
          <x14:formula1>
            <xm:f>Sheet3!$C$59:$C$63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H63"/>
  <sheetViews>
    <sheetView topLeftCell="B13" workbookViewId="0">
      <selection activeCell="H13" sqref="H13"/>
    </sheetView>
  </sheetViews>
  <sheetFormatPr defaultRowHeight="15" x14ac:dyDescent="0.25"/>
  <cols>
    <col min="3" max="3" width="57.85546875" customWidth="1"/>
    <col min="5" max="5" width="22.85546875" customWidth="1"/>
    <col min="7" max="7" width="13.28515625" customWidth="1"/>
    <col min="8" max="8" width="11.7109375" customWidth="1"/>
  </cols>
  <sheetData>
    <row r="5" spans="3:8" ht="15.75" thickBot="1" x14ac:dyDescent="0.3">
      <c r="G5" t="s">
        <v>62</v>
      </c>
    </row>
    <row r="6" spans="3:8" ht="30.75" thickBot="1" x14ac:dyDescent="0.3">
      <c r="C6" s="94"/>
      <c r="E6" s="56"/>
      <c r="G6" t="s">
        <v>66</v>
      </c>
      <c r="H6" s="87" t="s">
        <v>74</v>
      </c>
    </row>
    <row r="7" spans="3:8" ht="16.5" thickBot="1" x14ac:dyDescent="0.3">
      <c r="C7" s="95" t="s">
        <v>66</v>
      </c>
      <c r="E7" s="101" t="s">
        <v>87</v>
      </c>
      <c r="G7" t="s">
        <v>63</v>
      </c>
      <c r="H7" t="s">
        <v>66</v>
      </c>
    </row>
    <row r="8" spans="3:8" ht="16.5" thickBot="1" x14ac:dyDescent="0.3">
      <c r="C8" s="95" t="s">
        <v>91</v>
      </c>
      <c r="E8" s="101" t="s">
        <v>88</v>
      </c>
      <c r="G8" t="s">
        <v>64</v>
      </c>
      <c r="H8" t="s">
        <v>75</v>
      </c>
    </row>
    <row r="9" spans="3:8" ht="16.5" thickBot="1" x14ac:dyDescent="0.3">
      <c r="C9" s="95" t="s">
        <v>79</v>
      </c>
      <c r="E9" s="101" t="s">
        <v>89</v>
      </c>
      <c r="G9" t="s">
        <v>65</v>
      </c>
      <c r="H9" t="s">
        <v>76</v>
      </c>
    </row>
    <row r="10" spans="3:8" ht="16.5" thickBot="1" x14ac:dyDescent="0.3">
      <c r="C10" s="95" t="s">
        <v>80</v>
      </c>
      <c r="E10" s="101" t="s">
        <v>90</v>
      </c>
      <c r="G10" t="s">
        <v>67</v>
      </c>
      <c r="H10" t="s">
        <v>172</v>
      </c>
    </row>
    <row r="11" spans="3:8" ht="16.5" thickBot="1" x14ac:dyDescent="0.3">
      <c r="C11" s="95" t="s">
        <v>81</v>
      </c>
      <c r="E11" s="102"/>
    </row>
    <row r="12" spans="3:8" ht="16.5" thickBot="1" x14ac:dyDescent="0.3">
      <c r="C12" s="94" t="s">
        <v>82</v>
      </c>
      <c r="E12" s="101" t="s">
        <v>92</v>
      </c>
    </row>
    <row r="13" spans="3:8" ht="16.5" thickBot="1" x14ac:dyDescent="0.3">
      <c r="C13" s="95" t="s">
        <v>83</v>
      </c>
      <c r="E13" s="103"/>
    </row>
    <row r="14" spans="3:8" ht="16.5" thickBot="1" x14ac:dyDescent="0.3">
      <c r="C14" s="95" t="s">
        <v>84</v>
      </c>
      <c r="E14" s="101" t="s">
        <v>93</v>
      </c>
    </row>
    <row r="15" spans="3:8" ht="16.5" thickBot="1" x14ac:dyDescent="0.3">
      <c r="C15" s="96" t="s">
        <v>85</v>
      </c>
      <c r="E15" s="101" t="s">
        <v>94</v>
      </c>
    </row>
    <row r="16" spans="3:8" ht="16.5" thickBot="1" x14ac:dyDescent="0.3">
      <c r="C16" s="95" t="s">
        <v>86</v>
      </c>
      <c r="E16" s="101" t="s">
        <v>95</v>
      </c>
    </row>
    <row r="17" spans="3:7" ht="16.5" thickBot="1" x14ac:dyDescent="0.3">
      <c r="C17" s="96" t="s">
        <v>96</v>
      </c>
      <c r="E17" s="100" t="s">
        <v>103</v>
      </c>
      <c r="G17" t="s">
        <v>66</v>
      </c>
    </row>
    <row r="18" spans="3:7" ht="16.5" thickBot="1" x14ac:dyDescent="0.3">
      <c r="C18" s="94" t="s">
        <v>91</v>
      </c>
      <c r="E18" s="101" t="s">
        <v>104</v>
      </c>
      <c r="G18" t="s">
        <v>68</v>
      </c>
    </row>
    <row r="19" spans="3:7" ht="16.5" thickBot="1" x14ac:dyDescent="0.3">
      <c r="C19" s="95" t="s">
        <v>97</v>
      </c>
      <c r="E19" s="101" t="s">
        <v>105</v>
      </c>
      <c r="G19" t="s">
        <v>69</v>
      </c>
    </row>
    <row r="20" spans="3:7" ht="16.5" thickBot="1" x14ac:dyDescent="0.3">
      <c r="C20" s="96" t="s">
        <v>98</v>
      </c>
      <c r="E20" s="101" t="s">
        <v>106</v>
      </c>
    </row>
    <row r="21" spans="3:7" ht="16.5" thickBot="1" x14ac:dyDescent="0.3">
      <c r="C21" s="95" t="s">
        <v>99</v>
      </c>
      <c r="E21" s="100" t="s">
        <v>107</v>
      </c>
    </row>
    <row r="22" spans="3:7" ht="16.5" thickBot="1" x14ac:dyDescent="0.3">
      <c r="C22" s="96" t="s">
        <v>100</v>
      </c>
      <c r="E22" s="101" t="s">
        <v>108</v>
      </c>
    </row>
    <row r="23" spans="3:7" ht="16.5" thickBot="1" x14ac:dyDescent="0.3">
      <c r="C23" s="95" t="s">
        <v>101</v>
      </c>
      <c r="E23" s="101" t="s">
        <v>109</v>
      </c>
    </row>
    <row r="24" spans="3:7" ht="16.5" thickBot="1" x14ac:dyDescent="0.3">
      <c r="C24" s="96" t="s">
        <v>60</v>
      </c>
      <c r="E24" s="101" t="s">
        <v>110</v>
      </c>
    </row>
    <row r="25" spans="3:7" ht="16.5" thickBot="1" x14ac:dyDescent="0.3">
      <c r="C25" s="95" t="s">
        <v>102</v>
      </c>
      <c r="E25" s="100" t="s">
        <v>118</v>
      </c>
    </row>
    <row r="26" spans="3:7" ht="16.5" thickBot="1" x14ac:dyDescent="0.3">
      <c r="C26" s="93" t="s">
        <v>91</v>
      </c>
      <c r="E26" s="101" t="s">
        <v>119</v>
      </c>
    </row>
    <row r="27" spans="3:7" ht="16.5" thickBot="1" x14ac:dyDescent="0.3">
      <c r="C27" s="97" t="s">
        <v>111</v>
      </c>
      <c r="E27" s="101" t="s">
        <v>120</v>
      </c>
    </row>
    <row r="28" spans="3:7" ht="16.5" thickBot="1" x14ac:dyDescent="0.3">
      <c r="C28" s="95" t="s">
        <v>112</v>
      </c>
      <c r="E28" s="101" t="s">
        <v>121</v>
      </c>
    </row>
    <row r="29" spans="3:7" ht="16.5" thickBot="1" x14ac:dyDescent="0.3">
      <c r="C29" s="95" t="s">
        <v>113</v>
      </c>
      <c r="E29" s="100" t="s">
        <v>122</v>
      </c>
    </row>
    <row r="30" spans="3:7" ht="16.5" thickBot="1" x14ac:dyDescent="0.3">
      <c r="C30" s="97" t="s">
        <v>114</v>
      </c>
      <c r="E30" s="101" t="s">
        <v>123</v>
      </c>
    </row>
    <row r="31" spans="3:7" ht="16.5" thickBot="1" x14ac:dyDescent="0.3">
      <c r="C31" s="95" t="s">
        <v>115</v>
      </c>
      <c r="E31" s="101" t="s">
        <v>124</v>
      </c>
    </row>
    <row r="32" spans="3:7" ht="16.5" thickBot="1" x14ac:dyDescent="0.3">
      <c r="C32" s="95" t="s">
        <v>116</v>
      </c>
      <c r="E32" s="101" t="s">
        <v>125</v>
      </c>
    </row>
    <row r="33" spans="3:7" ht="16.5" thickBot="1" x14ac:dyDescent="0.3">
      <c r="C33" s="95" t="s">
        <v>117</v>
      </c>
      <c r="E33" s="100" t="s">
        <v>130</v>
      </c>
    </row>
    <row r="34" spans="3:7" ht="16.5" thickBot="1" x14ac:dyDescent="0.3">
      <c r="C34" s="97" t="s">
        <v>126</v>
      </c>
      <c r="E34" s="101" t="s">
        <v>131</v>
      </c>
    </row>
    <row r="35" spans="3:7" ht="16.5" thickBot="1" x14ac:dyDescent="0.3">
      <c r="C35" s="95" t="s">
        <v>127</v>
      </c>
      <c r="E35" s="101" t="s">
        <v>132</v>
      </c>
      <c r="G35" s="58"/>
    </row>
    <row r="36" spans="3:7" ht="16.5" thickBot="1" x14ac:dyDescent="0.3">
      <c r="C36" s="95" t="s">
        <v>128</v>
      </c>
      <c r="E36" s="101" t="s">
        <v>133</v>
      </c>
    </row>
    <row r="37" spans="3:7" ht="16.5" thickBot="1" x14ac:dyDescent="0.3">
      <c r="C37" s="95" t="s">
        <v>129</v>
      </c>
      <c r="E37" s="100" t="s">
        <v>138</v>
      </c>
    </row>
    <row r="38" spans="3:7" ht="16.5" thickBot="1" x14ac:dyDescent="0.3">
      <c r="C38" s="97" t="s">
        <v>134</v>
      </c>
      <c r="E38" s="101" t="s">
        <v>139</v>
      </c>
    </row>
    <row r="39" spans="3:7" ht="16.5" thickBot="1" x14ac:dyDescent="0.3">
      <c r="C39" s="95" t="s">
        <v>135</v>
      </c>
      <c r="E39" s="101" t="s">
        <v>140</v>
      </c>
    </row>
    <row r="40" spans="3:7" ht="16.5" thickBot="1" x14ac:dyDescent="0.3">
      <c r="C40" s="95" t="s">
        <v>136</v>
      </c>
      <c r="E40" s="101" t="s">
        <v>141</v>
      </c>
    </row>
    <row r="41" spans="3:7" ht="16.5" thickBot="1" x14ac:dyDescent="0.3">
      <c r="C41" s="95" t="s">
        <v>137</v>
      </c>
      <c r="E41" s="100" t="s">
        <v>145</v>
      </c>
    </row>
    <row r="42" spans="3:7" ht="16.5" thickBot="1" x14ac:dyDescent="0.3">
      <c r="C42" s="97" t="s">
        <v>91</v>
      </c>
      <c r="E42" s="101" t="s">
        <v>146</v>
      </c>
    </row>
    <row r="43" spans="3:7" ht="16.5" thickBot="1" x14ac:dyDescent="0.3">
      <c r="C43" s="95" t="s">
        <v>142</v>
      </c>
      <c r="E43" s="101" t="s">
        <v>147</v>
      </c>
    </row>
    <row r="44" spans="3:7" ht="16.5" thickBot="1" x14ac:dyDescent="0.3">
      <c r="C44" s="98" t="s">
        <v>143</v>
      </c>
      <c r="E44" s="101" t="s">
        <v>148</v>
      </c>
    </row>
    <row r="45" spans="3:7" ht="16.5" thickBot="1" x14ac:dyDescent="0.3">
      <c r="C45" s="99" t="s">
        <v>144</v>
      </c>
      <c r="E45" s="100" t="s">
        <v>153</v>
      </c>
    </row>
    <row r="46" spans="3:7" ht="16.5" thickBot="1" x14ac:dyDescent="0.3">
      <c r="C46" s="97" t="s">
        <v>149</v>
      </c>
      <c r="E46" s="101" t="s">
        <v>154</v>
      </c>
    </row>
    <row r="47" spans="3:7" ht="16.5" thickBot="1" x14ac:dyDescent="0.3">
      <c r="C47" s="98" t="s">
        <v>150</v>
      </c>
      <c r="E47" s="101" t="s">
        <v>155</v>
      </c>
    </row>
    <row r="48" spans="3:7" ht="16.5" thickBot="1" x14ac:dyDescent="0.3">
      <c r="C48" s="95" t="s">
        <v>151</v>
      </c>
      <c r="E48" s="103" t="s">
        <v>156</v>
      </c>
    </row>
    <row r="49" spans="3:5" ht="16.5" thickBot="1" x14ac:dyDescent="0.3">
      <c r="C49" s="96" t="s">
        <v>152</v>
      </c>
      <c r="E49" s="57"/>
    </row>
    <row r="50" spans="3:5" ht="21" thickBot="1" x14ac:dyDescent="0.3">
      <c r="C50" s="59"/>
      <c r="E50" s="57"/>
    </row>
    <row r="51" spans="3:5" ht="21" thickBot="1" x14ac:dyDescent="0.3">
      <c r="C51" s="59"/>
      <c r="E51" s="57"/>
    </row>
    <row r="52" spans="3:5" ht="21" thickBot="1" x14ac:dyDescent="0.3">
      <c r="C52" s="59"/>
      <c r="E52" s="57"/>
    </row>
    <row r="53" spans="3:5" ht="21" thickBot="1" x14ac:dyDescent="0.3">
      <c r="C53" s="59"/>
      <c r="E53" s="61"/>
    </row>
    <row r="54" spans="3:5" ht="20.25" x14ac:dyDescent="0.25">
      <c r="C54" s="60"/>
    </row>
    <row r="58" spans="3:5" x14ac:dyDescent="0.25">
      <c r="C58" s="104" t="s">
        <v>66</v>
      </c>
    </row>
    <row r="59" spans="3:5" x14ac:dyDescent="0.25">
      <c r="C59" s="104" t="s">
        <v>159</v>
      </c>
    </row>
    <row r="60" spans="3:5" x14ac:dyDescent="0.25">
      <c r="C60" s="104" t="s">
        <v>160</v>
      </c>
    </row>
    <row r="61" spans="3:5" x14ac:dyDescent="0.25">
      <c r="C61" s="104" t="s">
        <v>161</v>
      </c>
    </row>
    <row r="62" spans="3:5" x14ac:dyDescent="0.25">
      <c r="C62" s="104" t="s">
        <v>162</v>
      </c>
    </row>
    <row r="63" spans="3:5" x14ac:dyDescent="0.25">
      <c r="C63" s="105" t="s">
        <v>163</v>
      </c>
    </row>
  </sheetData>
  <dataValidations count="1">
    <dataValidation type="list" allowBlank="1" showInputMessage="1" showErrorMessage="1" sqref="C50:C54" xr:uid="{00000000-0002-0000-0300-000000000000}">
      <formula1>$C$6:$C$54</formula1>
    </dataValidation>
  </dataValidation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POATTAIN</vt:lpstr>
      <vt:lpstr>COATTAIN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2023-07-13T06:14:48Z</dcterms:modified>
</cp:coreProperties>
</file>